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rnl-my.sharepoint.com/personal/k21_ornl_gov/Documents/EPA Tools/BDCC/"/>
    </mc:Choice>
  </mc:AlternateContent>
  <xr:revisionPtr revIDLastSave="320" documentId="8_{25688D3F-BFE3-45AC-920A-2C176DDBA3A9}" xr6:coauthVersionLast="47" xr6:coauthVersionMax="47" xr10:uidLastSave="{FEE3DBAD-1982-4EBF-BE2D-8BD66A7740FA}"/>
  <bookViews>
    <workbookView xWindow="38430" yWindow="0" windowWidth="18960" windowHeight="21015" tabRatio="598" xr2:uid="{21384062-FEA0-4625-A920-27957DFADB08}"/>
  </bookViews>
  <sheets>
    <sheet name="d_updated" sheetId="1" r:id="rId1"/>
    <sheet name="Summary" sheetId="9" r:id="rId2"/>
    <sheet name="d_current" sheetId="2" r:id="rId3"/>
    <sheet name="Doses" sheetId="4" r:id="rId4"/>
    <sheet name="Isospec" sheetId="5" r:id="rId5"/>
    <sheet name="res_dust_current" sheetId="3" r:id="rId6"/>
    <sheet name="res_dust_updated" sheetId="7" r:id="rId7"/>
    <sheet name="ind_dust_current" sheetId="8" r:id="rId8"/>
    <sheet name="ind_dust_updated" sheetId="6" r:id="rId9"/>
  </sheets>
  <definedNames>
    <definedName name="_1_bq">d_current!$B$11</definedName>
    <definedName name="_xlnm._FilterDatabase" localSheetId="3" hidden="1">Doses!$A$1:$M$15</definedName>
    <definedName name="_xlnm._FilterDatabase" localSheetId="8" hidden="1">ind_dust_updated!$A$2:$K$32</definedName>
    <definedName name="_xlnm._FilterDatabase" localSheetId="4" hidden="1">Isospec!$A$1:$K$15</definedName>
    <definedName name="_xlnm._FilterDatabase" localSheetId="5" hidden="1">res_dust_current!$A$2:$K$32</definedName>
    <definedName name="AAFres_a">d_current!$E$4</definedName>
    <definedName name="AAFres_c">d_current!$E$3</definedName>
    <definedName name="DL">d_current!$B$2</definedName>
    <definedName name="EDiw">d_current!$H$11</definedName>
    <definedName name="EFiw">d_current!$H$3</definedName>
    <definedName name="EFres">d_current!$E$7</definedName>
    <definedName name="EFres_a">d_current!$E$6</definedName>
    <definedName name="EFres_c">d_current!$E$5</definedName>
    <definedName name="ETiw">d_current!$H$4</definedName>
    <definedName name="ETiw_h">d_current!$H$5</definedName>
    <definedName name="ETiw_s">d_current!$H$6</definedName>
    <definedName name="ETres">d_current!$E$8</definedName>
    <definedName name="ETres_a">d_current!$E$10</definedName>
    <definedName name="ETres_a_h">d_current!$E$11</definedName>
    <definedName name="ETres_a_s">d_current!$E$13</definedName>
    <definedName name="ETres_c">d_current!$E$9</definedName>
    <definedName name="ETres_c_h">d_current!$E$12</definedName>
    <definedName name="ETres_c_s">d_current!$E$14</definedName>
    <definedName name="Fam">d_current!$B$6</definedName>
    <definedName name="Fi">d_current!$B$5</definedName>
    <definedName name="Fin">d_current!$B$4</definedName>
    <definedName name="Foff">d_current!$B$7</definedName>
    <definedName name="FQiw">d_current!$H$8</definedName>
    <definedName name="FQres_a">d_current!$E$18</definedName>
    <definedName name="FQres_c">d_current!$E$17</definedName>
    <definedName name="FTSSh">d_current!$B$8</definedName>
    <definedName name="FTSSs">d_current!$B$9</definedName>
    <definedName name="GSFa">d_current!$B$14</definedName>
    <definedName name="GSFb">d_current!$B$15</definedName>
    <definedName name="IFAres_adj">d_current!$E$22</definedName>
    <definedName name="IFDres_adj">d_current!$E$21</definedName>
    <definedName name="IRAiw">d_current!$H$9</definedName>
    <definedName name="IRAres_a">d_current!$E$20</definedName>
    <definedName name="IRAres_c">d_current!$E$19</definedName>
    <definedName name="IRDiw">d_current!$H$10</definedName>
    <definedName name="k">d_current!$B$3</definedName>
    <definedName name="SAiw">d_current!$H$7</definedName>
    <definedName name="SAres_a">d_current!$E$16</definedName>
    <definedName name="SAres_c">d_current!$E$15</definedName>
    <definedName name="SE">d_current!$B$10</definedName>
    <definedName name="SSLcm_m">d_current!$B$12</definedName>
    <definedName name="SSLgram">d_current!$B$13</definedName>
    <definedName name="tiw">d_current!$H$2</definedName>
    <definedName name="tres">d_current!$E$2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4" i="9" l="1"/>
  <c r="G13" i="9"/>
  <c r="E14" i="9"/>
  <c r="E13" i="9"/>
  <c r="C14" i="9"/>
  <c r="C13" i="9"/>
  <c r="D5" i="6"/>
  <c r="D6" i="6"/>
  <c r="D7" i="6"/>
  <c r="D8" i="6"/>
  <c r="D9" i="6"/>
  <c r="D10" i="6"/>
  <c r="D11" i="6"/>
  <c r="D12" i="6"/>
  <c r="D13" i="6"/>
  <c r="D14" i="6"/>
  <c r="D15" i="6"/>
  <c r="D16" i="6"/>
  <c r="D17" i="6"/>
  <c r="D4" i="6"/>
  <c r="C5" i="6"/>
  <c r="C6" i="6"/>
  <c r="C7" i="6"/>
  <c r="C8" i="6"/>
  <c r="C9" i="6"/>
  <c r="C10" i="6"/>
  <c r="C11" i="6"/>
  <c r="C12" i="6"/>
  <c r="C13" i="6"/>
  <c r="C14" i="6"/>
  <c r="C15" i="6"/>
  <c r="C16" i="6"/>
  <c r="C17" i="6"/>
  <c r="C4" i="6"/>
  <c r="C5" i="8"/>
  <c r="C6" i="8"/>
  <c r="C7" i="8"/>
  <c r="C8" i="8"/>
  <c r="C9" i="8"/>
  <c r="C10" i="8"/>
  <c r="C11" i="8"/>
  <c r="C12" i="8"/>
  <c r="C13" i="8"/>
  <c r="C14" i="8"/>
  <c r="C15" i="8"/>
  <c r="C16" i="8"/>
  <c r="C17" i="8"/>
  <c r="C4" i="8"/>
  <c r="D5" i="8"/>
  <c r="D6" i="8"/>
  <c r="D7" i="8"/>
  <c r="D8" i="8"/>
  <c r="D9" i="8"/>
  <c r="D10" i="8"/>
  <c r="D11" i="8"/>
  <c r="D12" i="8"/>
  <c r="D13" i="8"/>
  <c r="D14" i="8"/>
  <c r="D15" i="8"/>
  <c r="D16" i="8"/>
  <c r="D17" i="8"/>
  <c r="D4" i="8"/>
  <c r="D5" i="7"/>
  <c r="D6" i="7"/>
  <c r="D7" i="7"/>
  <c r="D8" i="7"/>
  <c r="D9" i="7"/>
  <c r="D10" i="7"/>
  <c r="D11" i="7"/>
  <c r="D12" i="7"/>
  <c r="D13" i="7"/>
  <c r="D14" i="7"/>
  <c r="D15" i="7"/>
  <c r="D16" i="7"/>
  <c r="D17" i="7"/>
  <c r="D4" i="7"/>
  <c r="C5" i="7"/>
  <c r="C6" i="7"/>
  <c r="C7" i="7"/>
  <c r="C8" i="7"/>
  <c r="C9" i="7"/>
  <c r="C10" i="7"/>
  <c r="C11" i="7"/>
  <c r="C12" i="7"/>
  <c r="C13" i="7"/>
  <c r="C14" i="7"/>
  <c r="C15" i="7"/>
  <c r="C16" i="7"/>
  <c r="C17" i="7"/>
  <c r="C4" i="7"/>
  <c r="D5" i="3"/>
  <c r="D6" i="3"/>
  <c r="D7" i="3"/>
  <c r="D8" i="3"/>
  <c r="D9" i="3"/>
  <c r="D10" i="3"/>
  <c r="D11" i="3"/>
  <c r="D12" i="3"/>
  <c r="D13" i="3"/>
  <c r="D14" i="3"/>
  <c r="D15" i="3"/>
  <c r="D16" i="3"/>
  <c r="D17" i="3"/>
  <c r="D4" i="3"/>
  <c r="C5" i="3"/>
  <c r="C6" i="3"/>
  <c r="C7" i="3"/>
  <c r="C8" i="3"/>
  <c r="C9" i="3"/>
  <c r="C10" i="3"/>
  <c r="C11" i="3"/>
  <c r="C12" i="3"/>
  <c r="C13" i="3"/>
  <c r="C14" i="3"/>
  <c r="C15" i="3"/>
  <c r="C16" i="3"/>
  <c r="C17" i="3"/>
  <c r="C4" i="3"/>
  <c r="F16" i="1"/>
  <c r="F15" i="1"/>
  <c r="H10" i="2"/>
  <c r="E22" i="2"/>
  <c r="E21" i="2"/>
  <c r="D32" i="8" l="1"/>
  <c r="D25" i="8"/>
  <c r="G11" i="8"/>
  <c r="G26" i="8" s="1"/>
  <c r="D31" i="8"/>
  <c r="G7" i="8"/>
  <c r="G30" i="8" s="1"/>
  <c r="D24" i="8"/>
  <c r="G5" i="3"/>
  <c r="D15" i="5"/>
  <c r="D14" i="5"/>
  <c r="D13" i="5"/>
  <c r="D12" i="5"/>
  <c r="D11" i="5"/>
  <c r="D10" i="5"/>
  <c r="D9" i="5"/>
  <c r="D8" i="5"/>
  <c r="D7" i="5"/>
  <c r="D6" i="5"/>
  <c r="D5" i="5"/>
  <c r="D4" i="5"/>
  <c r="D3" i="5"/>
  <c r="D2" i="5"/>
  <c r="C28" i="7" l="1"/>
  <c r="F13" i="6"/>
  <c r="F19" i="6" s="1"/>
  <c r="I28" i="6"/>
  <c r="C22" i="6"/>
  <c r="F10" i="6"/>
  <c r="F31" i="6" s="1"/>
  <c r="G14" i="7"/>
  <c r="G25" i="7" s="1"/>
  <c r="D30" i="7"/>
  <c r="D28" i="7"/>
  <c r="D32" i="7"/>
  <c r="G9" i="7"/>
  <c r="G22" i="7" s="1"/>
  <c r="D27" i="7"/>
  <c r="D31" i="7"/>
  <c r="G9" i="6"/>
  <c r="G22" i="6" s="1"/>
  <c r="D26" i="7"/>
  <c r="D23" i="7"/>
  <c r="D21" i="7"/>
  <c r="G5" i="7"/>
  <c r="G29" i="7" s="1"/>
  <c r="G13" i="7"/>
  <c r="G19" i="7" s="1"/>
  <c r="G14" i="8"/>
  <c r="G25" i="8" s="1"/>
  <c r="G8" i="7"/>
  <c r="G28" i="7" s="1"/>
  <c r="G4" i="6"/>
  <c r="G23" i="6" s="1"/>
  <c r="G10" i="8"/>
  <c r="G31" i="8" s="1"/>
  <c r="G7" i="7"/>
  <c r="G30" i="7" s="1"/>
  <c r="G11" i="7"/>
  <c r="G26" i="7" s="1"/>
  <c r="D22" i="7"/>
  <c r="D20" i="7"/>
  <c r="F7" i="7"/>
  <c r="F30" i="7" s="1"/>
  <c r="F16" i="7"/>
  <c r="F32" i="7" s="1"/>
  <c r="G4" i="7"/>
  <c r="G23" i="7" s="1"/>
  <c r="G16" i="7"/>
  <c r="G32" i="7" s="1"/>
  <c r="E17" i="7"/>
  <c r="G12" i="6"/>
  <c r="G21" i="6" s="1"/>
  <c r="G12" i="7"/>
  <c r="G21" i="7" s="1"/>
  <c r="G6" i="8"/>
  <c r="G24" i="8" s="1"/>
  <c r="G4" i="3"/>
  <c r="G23" i="3" s="1"/>
  <c r="G8" i="3"/>
  <c r="G28" i="3" s="1"/>
  <c r="G14" i="3"/>
  <c r="G25" i="3" s="1"/>
  <c r="G15" i="7"/>
  <c r="G20" i="7" s="1"/>
  <c r="F17" i="7"/>
  <c r="F27" i="7" s="1"/>
  <c r="C27" i="7"/>
  <c r="D24" i="7"/>
  <c r="G6" i="7"/>
  <c r="G24" i="7" s="1"/>
  <c r="G10" i="7"/>
  <c r="G31" i="7" s="1"/>
  <c r="G17" i="7"/>
  <c r="G27" i="7" s="1"/>
  <c r="D19" i="7"/>
  <c r="D25" i="7"/>
  <c r="D29" i="7"/>
  <c r="E8" i="7"/>
  <c r="F8" i="7"/>
  <c r="F28" i="7" s="1"/>
  <c r="G5" i="8"/>
  <c r="G29" i="8" s="1"/>
  <c r="G9" i="8"/>
  <c r="G22" i="8" s="1"/>
  <c r="G13" i="8"/>
  <c r="G19" i="8" s="1"/>
  <c r="G17" i="8"/>
  <c r="G27" i="8" s="1"/>
  <c r="D19" i="8"/>
  <c r="D21" i="8"/>
  <c r="D23" i="8"/>
  <c r="D27" i="8"/>
  <c r="D29" i="8"/>
  <c r="G12" i="8"/>
  <c r="G21" i="8" s="1"/>
  <c r="G16" i="8"/>
  <c r="G32" i="8" s="1"/>
  <c r="G4" i="8"/>
  <c r="G23" i="8" s="1"/>
  <c r="G8" i="8"/>
  <c r="G28" i="8" s="1"/>
  <c r="G15" i="8"/>
  <c r="G20" i="8" s="1"/>
  <c r="D20" i="8"/>
  <c r="D22" i="8"/>
  <c r="D26" i="8"/>
  <c r="D28" i="8"/>
  <c r="D30" i="8"/>
  <c r="G7" i="3"/>
  <c r="G30" i="3" s="1"/>
  <c r="G17" i="6"/>
  <c r="G27" i="6" s="1"/>
  <c r="G11" i="6"/>
  <c r="G26" i="6" s="1"/>
  <c r="D19" i="6"/>
  <c r="G14" i="6"/>
  <c r="G25" i="6" s="1"/>
  <c r="G8" i="6"/>
  <c r="G28" i="6" s="1"/>
  <c r="G15" i="6"/>
  <c r="G20" i="6" s="1"/>
  <c r="G7" i="6"/>
  <c r="G30" i="6" s="1"/>
  <c r="D27" i="3"/>
  <c r="G17" i="3"/>
  <c r="G27" i="3" s="1"/>
  <c r="G5" i="6"/>
  <c r="G29" i="6" s="1"/>
  <c r="G13" i="6"/>
  <c r="G19" i="6" s="1"/>
  <c r="D24" i="6"/>
  <c r="G6" i="6"/>
  <c r="D23" i="6"/>
  <c r="D29" i="6"/>
  <c r="D30" i="6"/>
  <c r="D31" i="6"/>
  <c r="D21" i="6"/>
  <c r="D22" i="6"/>
  <c r="G10" i="6"/>
  <c r="D26" i="6"/>
  <c r="D28" i="6"/>
  <c r="D20" i="6"/>
  <c r="D25" i="6"/>
  <c r="D32" i="6"/>
  <c r="G16" i="6"/>
  <c r="D27" i="6"/>
  <c r="D23" i="3"/>
  <c r="D24" i="3"/>
  <c r="G6" i="3"/>
  <c r="G29" i="3"/>
  <c r="D29" i="3"/>
  <c r="D30" i="3"/>
  <c r="D22" i="3"/>
  <c r="G9" i="3"/>
  <c r="D28" i="3"/>
  <c r="D19" i="3"/>
  <c r="D26" i="3"/>
  <c r="G13" i="3"/>
  <c r="G19" i="3" s="1"/>
  <c r="D31" i="3"/>
  <c r="G11" i="3"/>
  <c r="D21" i="3"/>
  <c r="G10" i="3"/>
  <c r="G12" i="3"/>
  <c r="D20" i="3"/>
  <c r="G15" i="3"/>
  <c r="D25" i="3"/>
  <c r="D32" i="3"/>
  <c r="G16" i="3"/>
  <c r="B13" i="2"/>
  <c r="B12" i="2"/>
  <c r="J13" i="6" s="1"/>
  <c r="F9" i="6" l="1"/>
  <c r="F8" i="6"/>
  <c r="F28" i="6" s="1"/>
  <c r="C28" i="6"/>
  <c r="E8" i="6"/>
  <c r="K8" i="6" s="1"/>
  <c r="J12" i="7"/>
  <c r="J14" i="8"/>
  <c r="J31" i="6"/>
  <c r="J23" i="6"/>
  <c r="J22" i="6"/>
  <c r="J7" i="6"/>
  <c r="J6" i="7"/>
  <c r="J4" i="3"/>
  <c r="J9" i="8"/>
  <c r="J10" i="6"/>
  <c r="J4" i="6"/>
  <c r="J32" i="7"/>
  <c r="J15" i="8"/>
  <c r="J19" i="6"/>
  <c r="J10" i="7"/>
  <c r="J8" i="7"/>
  <c r="J32" i="6"/>
  <c r="J21" i="7"/>
  <c r="I28" i="7"/>
  <c r="J17" i="3"/>
  <c r="J5" i="8"/>
  <c r="J17" i="7"/>
  <c r="J16" i="6"/>
  <c r="I8" i="7"/>
  <c r="J28" i="7"/>
  <c r="J16" i="3"/>
  <c r="J5" i="3"/>
  <c r="J5" i="7"/>
  <c r="J28" i="6"/>
  <c r="J23" i="7"/>
  <c r="J8" i="8"/>
  <c r="J12" i="8"/>
  <c r="J30" i="6"/>
  <c r="J16" i="8"/>
  <c r="J11" i="6"/>
  <c r="J17" i="6"/>
  <c r="J6" i="3"/>
  <c r="J19" i="7"/>
  <c r="J10" i="8"/>
  <c r="J4" i="7"/>
  <c r="J9" i="7"/>
  <c r="J13" i="7"/>
  <c r="J25" i="6"/>
  <c r="I27" i="7"/>
  <c r="J8" i="3"/>
  <c r="J11" i="3"/>
  <c r="J12" i="6"/>
  <c r="J24" i="7"/>
  <c r="J16" i="7"/>
  <c r="I8" i="6"/>
  <c r="J12" i="3"/>
  <c r="J13" i="8"/>
  <c r="J7" i="8"/>
  <c r="J11" i="8"/>
  <c r="J14" i="6"/>
  <c r="I17" i="7"/>
  <c r="J27" i="7"/>
  <c r="J29" i="6"/>
  <c r="I15" i="6"/>
  <c r="J15" i="3"/>
  <c r="J9" i="3"/>
  <c r="J11" i="7"/>
  <c r="J29" i="7"/>
  <c r="J24" i="6"/>
  <c r="J26" i="7"/>
  <c r="J5" i="6"/>
  <c r="J15" i="7"/>
  <c r="J13" i="3"/>
  <c r="J17" i="8"/>
  <c r="J20" i="7"/>
  <c r="J31" i="7"/>
  <c r="J30" i="7"/>
  <c r="J14" i="3"/>
  <c r="J20" i="6"/>
  <c r="J9" i="6"/>
  <c r="J14" i="7"/>
  <c r="J7" i="7"/>
  <c r="J6" i="6"/>
  <c r="J22" i="7"/>
  <c r="J25" i="7"/>
  <c r="J7" i="3"/>
  <c r="J15" i="6"/>
  <c r="J8" i="6"/>
  <c r="J10" i="3"/>
  <c r="J6" i="8"/>
  <c r="J26" i="6"/>
  <c r="J21" i="6"/>
  <c r="J27" i="6"/>
  <c r="J4" i="8"/>
  <c r="E27" i="7"/>
  <c r="L27" i="7" s="1"/>
  <c r="H30" i="7"/>
  <c r="E28" i="7"/>
  <c r="L28" i="7" s="1"/>
  <c r="F14" i="7"/>
  <c r="F25" i="7" s="1"/>
  <c r="H25" i="7" s="1"/>
  <c r="I14" i="7"/>
  <c r="I25" i="7"/>
  <c r="I16" i="6"/>
  <c r="I32" i="6"/>
  <c r="I9" i="6"/>
  <c r="I22" i="6"/>
  <c r="E15" i="7"/>
  <c r="H15" i="7" s="1"/>
  <c r="I15" i="7"/>
  <c r="I12" i="6"/>
  <c r="I21" i="6"/>
  <c r="I11" i="6"/>
  <c r="I26" i="6"/>
  <c r="I6" i="6"/>
  <c r="I24" i="6"/>
  <c r="E9" i="7"/>
  <c r="K9" i="7" s="1"/>
  <c r="I9" i="7"/>
  <c r="I22" i="7"/>
  <c r="I4" i="7"/>
  <c r="I23" i="7"/>
  <c r="I14" i="6"/>
  <c r="I25" i="6"/>
  <c r="I5" i="6"/>
  <c r="I29" i="6"/>
  <c r="I7" i="6"/>
  <c r="I30" i="6"/>
  <c r="K28" i="6"/>
  <c r="L8" i="6"/>
  <c r="L8" i="7"/>
  <c r="K28" i="7"/>
  <c r="E10" i="7"/>
  <c r="H10" i="7" s="1"/>
  <c r="I31" i="7"/>
  <c r="I10" i="7"/>
  <c r="C32" i="7"/>
  <c r="E32" i="7" s="1"/>
  <c r="L32" i="7" s="1"/>
  <c r="I32" i="7"/>
  <c r="I16" i="7"/>
  <c r="I10" i="6"/>
  <c r="I31" i="6"/>
  <c r="I4" i="6"/>
  <c r="I23" i="6"/>
  <c r="I26" i="7"/>
  <c r="I11" i="7"/>
  <c r="K17" i="7"/>
  <c r="L17" i="7"/>
  <c r="K27" i="7"/>
  <c r="E5" i="7"/>
  <c r="H5" i="7" s="1"/>
  <c r="I29" i="7"/>
  <c r="I5" i="7"/>
  <c r="I17" i="6"/>
  <c r="I27" i="6"/>
  <c r="F5" i="7"/>
  <c r="F29" i="7" s="1"/>
  <c r="H29" i="7" s="1"/>
  <c r="I12" i="7"/>
  <c r="I21" i="7"/>
  <c r="I6" i="7"/>
  <c r="I24" i="7"/>
  <c r="I7" i="7"/>
  <c r="I30" i="7"/>
  <c r="E9" i="6"/>
  <c r="H9" i="6" s="1"/>
  <c r="E13" i="7"/>
  <c r="H13" i="7" s="1"/>
  <c r="I13" i="7"/>
  <c r="C27" i="6"/>
  <c r="E27" i="6" s="1"/>
  <c r="L27" i="6" s="1"/>
  <c r="H28" i="7"/>
  <c r="C24" i="6"/>
  <c r="E24" i="6" s="1"/>
  <c r="L24" i="6" s="1"/>
  <c r="E6" i="6"/>
  <c r="H6" i="6" s="1"/>
  <c r="C23" i="6"/>
  <c r="E23" i="6" s="1"/>
  <c r="L23" i="6" s="1"/>
  <c r="E10" i="6"/>
  <c r="H10" i="6" s="1"/>
  <c r="C31" i="6"/>
  <c r="E31" i="6" s="1"/>
  <c r="L31" i="6" s="1"/>
  <c r="E4" i="6"/>
  <c r="F4" i="6"/>
  <c r="F23" i="6" s="1"/>
  <c r="H23" i="6" s="1"/>
  <c r="F4" i="7"/>
  <c r="F23" i="7" s="1"/>
  <c r="H23" i="7" s="1"/>
  <c r="E16" i="7"/>
  <c r="K16" i="7" s="1"/>
  <c r="H17" i="7"/>
  <c r="F17" i="6"/>
  <c r="F27" i="6" s="1"/>
  <c r="H27" i="6" s="1"/>
  <c r="E17" i="6"/>
  <c r="H17" i="6" s="1"/>
  <c r="C29" i="7"/>
  <c r="E29" i="7" s="1"/>
  <c r="L29" i="7" s="1"/>
  <c r="C29" i="6"/>
  <c r="E29" i="6" s="1"/>
  <c r="L29" i="6" s="1"/>
  <c r="F7" i="6"/>
  <c r="F30" i="6" s="1"/>
  <c r="H30" i="6" s="1"/>
  <c r="E14" i="6"/>
  <c r="H14" i="6" s="1"/>
  <c r="C20" i="6"/>
  <c r="I20" i="6" s="1"/>
  <c r="F6" i="6"/>
  <c r="F24" i="6" s="1"/>
  <c r="E7" i="6"/>
  <c r="C30" i="6"/>
  <c r="E30" i="6" s="1"/>
  <c r="L30" i="6" s="1"/>
  <c r="E5" i="6"/>
  <c r="F5" i="6"/>
  <c r="F29" i="6" s="1"/>
  <c r="H29" i="6" s="1"/>
  <c r="E13" i="6"/>
  <c r="H19" i="6"/>
  <c r="E15" i="6"/>
  <c r="C19" i="6"/>
  <c r="I19" i="6" s="1"/>
  <c r="I13" i="6"/>
  <c r="F15" i="6"/>
  <c r="F20" i="6" s="1"/>
  <c r="H20" i="6" s="1"/>
  <c r="F14" i="6"/>
  <c r="F25" i="6" s="1"/>
  <c r="H25" i="6" s="1"/>
  <c r="E11" i="6"/>
  <c r="E7" i="7"/>
  <c r="C26" i="6"/>
  <c r="E26" i="6" s="1"/>
  <c r="L26" i="6" s="1"/>
  <c r="F11" i="6"/>
  <c r="F26" i="6" s="1"/>
  <c r="H26" i="6" s="1"/>
  <c r="E6" i="7"/>
  <c r="C24" i="7"/>
  <c r="E24" i="7" s="1"/>
  <c r="L24" i="7" s="1"/>
  <c r="F6" i="7"/>
  <c r="F24" i="7" s="1"/>
  <c r="H24" i="7" s="1"/>
  <c r="H32" i="7"/>
  <c r="C25" i="6"/>
  <c r="E25" i="6" s="1"/>
  <c r="L25" i="6" s="1"/>
  <c r="C23" i="7"/>
  <c r="E23" i="7" s="1"/>
  <c r="L23" i="7" s="1"/>
  <c r="F16" i="6"/>
  <c r="F32" i="6" s="1"/>
  <c r="C32" i="6"/>
  <c r="E32" i="6" s="1"/>
  <c r="L32" i="6" s="1"/>
  <c r="E4" i="7"/>
  <c r="F11" i="7"/>
  <c r="F26" i="7" s="1"/>
  <c r="H26" i="7" s="1"/>
  <c r="E12" i="6"/>
  <c r="C21" i="6"/>
  <c r="E21" i="6" s="1"/>
  <c r="L21" i="6" s="1"/>
  <c r="E16" i="6"/>
  <c r="F12" i="6"/>
  <c r="F21" i="6" s="1"/>
  <c r="H21" i="6" s="1"/>
  <c r="C30" i="7"/>
  <c r="E30" i="7" s="1"/>
  <c r="L30" i="7" s="1"/>
  <c r="F9" i="7"/>
  <c r="F22" i="7" s="1"/>
  <c r="H22" i="7" s="1"/>
  <c r="H27" i="7"/>
  <c r="E12" i="7"/>
  <c r="C26" i="7"/>
  <c r="E26" i="7" s="1"/>
  <c r="L26" i="7" s="1"/>
  <c r="F12" i="7"/>
  <c r="F21" i="7" s="1"/>
  <c r="H21" i="7" s="1"/>
  <c r="C21" i="7"/>
  <c r="E21" i="7" s="1"/>
  <c r="L21" i="7" s="1"/>
  <c r="C22" i="7"/>
  <c r="E22" i="7" s="1"/>
  <c r="L22" i="7" s="1"/>
  <c r="C20" i="7"/>
  <c r="E14" i="7"/>
  <c r="F13" i="7"/>
  <c r="F19" i="7" s="1"/>
  <c r="H19" i="7" s="1"/>
  <c r="E11" i="7"/>
  <c r="C31" i="7"/>
  <c r="E31" i="7" s="1"/>
  <c r="L31" i="7" s="1"/>
  <c r="F10" i="7"/>
  <c r="F31" i="7" s="1"/>
  <c r="C25" i="7"/>
  <c r="E25" i="7" s="1"/>
  <c r="L25" i="7" s="1"/>
  <c r="F15" i="7"/>
  <c r="F20" i="7" s="1"/>
  <c r="H20" i="7" s="1"/>
  <c r="C19" i="7"/>
  <c r="I19" i="7" s="1"/>
  <c r="D18" i="7"/>
  <c r="J18" i="7" s="1"/>
  <c r="G18" i="7"/>
  <c r="H8" i="7"/>
  <c r="K8" i="7"/>
  <c r="D18" i="8"/>
  <c r="G18" i="8"/>
  <c r="H8" i="6"/>
  <c r="E28" i="6"/>
  <c r="L28" i="6" s="1"/>
  <c r="E22" i="6"/>
  <c r="L22" i="6" s="1"/>
  <c r="D18" i="6"/>
  <c r="J18" i="6" s="1"/>
  <c r="H28" i="6"/>
  <c r="G32" i="6"/>
  <c r="G24" i="6"/>
  <c r="F22" i="6"/>
  <c r="H22" i="6" s="1"/>
  <c r="G31" i="6"/>
  <c r="H31" i="6" s="1"/>
  <c r="G31" i="3"/>
  <c r="G26" i="3"/>
  <c r="G22" i="3"/>
  <c r="G32" i="3"/>
  <c r="G20" i="3"/>
  <c r="G21" i="3"/>
  <c r="G24" i="3"/>
  <c r="D18" i="3"/>
  <c r="H24" i="6" l="1"/>
  <c r="E19" i="6"/>
  <c r="K10" i="7"/>
  <c r="E7" i="3"/>
  <c r="C30" i="3"/>
  <c r="E30" i="3" s="1"/>
  <c r="I7" i="3"/>
  <c r="F7" i="3"/>
  <c r="F30" i="3" s="1"/>
  <c r="H30" i="3" s="1"/>
  <c r="I16" i="3"/>
  <c r="C32" i="3"/>
  <c r="E32" i="3" s="1"/>
  <c r="E16" i="3"/>
  <c r="F16" i="3"/>
  <c r="F32" i="3" s="1"/>
  <c r="H32" i="3" s="1"/>
  <c r="C19" i="8"/>
  <c r="F13" i="8"/>
  <c r="F19" i="8" s="1"/>
  <c r="E13" i="8"/>
  <c r="I13" i="8"/>
  <c r="I11" i="3"/>
  <c r="F11" i="3"/>
  <c r="F26" i="3" s="1"/>
  <c r="E11" i="3"/>
  <c r="C26" i="3"/>
  <c r="E26" i="3" s="1"/>
  <c r="I7" i="8"/>
  <c r="E7" i="8"/>
  <c r="F7" i="8"/>
  <c r="F30" i="8" s="1"/>
  <c r="H30" i="8" s="1"/>
  <c r="C30" i="8"/>
  <c r="E30" i="8" s="1"/>
  <c r="C27" i="8"/>
  <c r="E27" i="8" s="1"/>
  <c r="I17" i="8"/>
  <c r="F17" i="8"/>
  <c r="F27" i="8" s="1"/>
  <c r="H27" i="8" s="1"/>
  <c r="E17" i="8"/>
  <c r="C22" i="8"/>
  <c r="E22" i="8" s="1"/>
  <c r="I9" i="8"/>
  <c r="E9" i="8"/>
  <c r="F9" i="8"/>
  <c r="F22" i="8" s="1"/>
  <c r="H22" i="8" s="1"/>
  <c r="I15" i="3"/>
  <c r="E15" i="3"/>
  <c r="C20" i="3"/>
  <c r="E20" i="3" s="1"/>
  <c r="F15" i="3"/>
  <c r="F20" i="3" s="1"/>
  <c r="H20" i="3" s="1"/>
  <c r="I11" i="8"/>
  <c r="F11" i="8"/>
  <c r="F26" i="8" s="1"/>
  <c r="H26" i="8" s="1"/>
  <c r="E11" i="8"/>
  <c r="C26" i="8"/>
  <c r="E26" i="8" s="1"/>
  <c r="C28" i="8"/>
  <c r="E28" i="8" s="1"/>
  <c r="I8" i="8"/>
  <c r="F8" i="8"/>
  <c r="F28" i="8" s="1"/>
  <c r="H28" i="8" s="1"/>
  <c r="E8" i="8"/>
  <c r="F5" i="3"/>
  <c r="F29" i="3" s="1"/>
  <c r="H29" i="3" s="1"/>
  <c r="C29" i="3"/>
  <c r="E29" i="3" s="1"/>
  <c r="E5" i="3"/>
  <c r="I5" i="3"/>
  <c r="I6" i="3"/>
  <c r="C24" i="3"/>
  <c r="E24" i="3" s="1"/>
  <c r="F6" i="3"/>
  <c r="F24" i="3" s="1"/>
  <c r="H24" i="3" s="1"/>
  <c r="E6" i="3"/>
  <c r="I15" i="8"/>
  <c r="F15" i="8"/>
  <c r="F20" i="8" s="1"/>
  <c r="H20" i="8" s="1"/>
  <c r="C20" i="8"/>
  <c r="E20" i="8" s="1"/>
  <c r="E15" i="8"/>
  <c r="C32" i="8"/>
  <c r="E32" i="8" s="1"/>
  <c r="I16" i="8"/>
  <c r="E16" i="8"/>
  <c r="F16" i="8"/>
  <c r="F32" i="8" s="1"/>
  <c r="H32" i="8" s="1"/>
  <c r="I10" i="3"/>
  <c r="E10" i="3"/>
  <c r="F10" i="3"/>
  <c r="F31" i="3" s="1"/>
  <c r="H31" i="3" s="1"/>
  <c r="C31" i="3"/>
  <c r="E31" i="3" s="1"/>
  <c r="I9" i="3"/>
  <c r="C22" i="3"/>
  <c r="E22" i="3" s="1"/>
  <c r="E9" i="3"/>
  <c r="F9" i="3"/>
  <c r="F22" i="3" s="1"/>
  <c r="H22" i="3" s="1"/>
  <c r="F14" i="3"/>
  <c r="F25" i="3" s="1"/>
  <c r="H25" i="3" s="1"/>
  <c r="E14" i="3"/>
  <c r="C25" i="3"/>
  <c r="E25" i="3" s="1"/>
  <c r="I14" i="3"/>
  <c r="F4" i="8"/>
  <c r="F23" i="8" s="1"/>
  <c r="H23" i="8" s="1"/>
  <c r="C23" i="8"/>
  <c r="E23" i="8" s="1"/>
  <c r="I4" i="8"/>
  <c r="E4" i="8"/>
  <c r="F6" i="8"/>
  <c r="F24" i="8" s="1"/>
  <c r="H24" i="8" s="1"/>
  <c r="C24" i="8"/>
  <c r="E24" i="8" s="1"/>
  <c r="I6" i="8"/>
  <c r="E6" i="8"/>
  <c r="I12" i="3"/>
  <c r="C21" i="3"/>
  <c r="E21" i="3" s="1"/>
  <c r="F12" i="3"/>
  <c r="F21" i="3" s="1"/>
  <c r="H21" i="3" s="1"/>
  <c r="E12" i="3"/>
  <c r="I13" i="3"/>
  <c r="F13" i="3"/>
  <c r="F19" i="3" s="1"/>
  <c r="H19" i="3" s="1"/>
  <c r="C19" i="3"/>
  <c r="E13" i="3"/>
  <c r="I4" i="3"/>
  <c r="C23" i="3"/>
  <c r="E23" i="3" s="1"/>
  <c r="F4" i="3"/>
  <c r="F23" i="3" s="1"/>
  <c r="H23" i="3" s="1"/>
  <c r="E4" i="3"/>
  <c r="I12" i="8"/>
  <c r="F12" i="8"/>
  <c r="F21" i="8" s="1"/>
  <c r="H21" i="8" s="1"/>
  <c r="E12" i="8"/>
  <c r="C21" i="8"/>
  <c r="E21" i="8" s="1"/>
  <c r="F10" i="8"/>
  <c r="F31" i="8" s="1"/>
  <c r="H31" i="8" s="1"/>
  <c r="C31" i="8"/>
  <c r="E31" i="8" s="1"/>
  <c r="I10" i="8"/>
  <c r="E10" i="8"/>
  <c r="I17" i="3"/>
  <c r="F17" i="3"/>
  <c r="F27" i="3" s="1"/>
  <c r="H27" i="3" s="1"/>
  <c r="C27" i="3"/>
  <c r="E27" i="3" s="1"/>
  <c r="E17" i="3"/>
  <c r="I8" i="3"/>
  <c r="C28" i="3"/>
  <c r="E28" i="3" s="1"/>
  <c r="E8" i="3"/>
  <c r="F8" i="3"/>
  <c r="F28" i="3" s="1"/>
  <c r="H28" i="3" s="1"/>
  <c r="C29" i="8"/>
  <c r="E29" i="8" s="1"/>
  <c r="F5" i="8"/>
  <c r="F29" i="8" s="1"/>
  <c r="H29" i="8" s="1"/>
  <c r="E5" i="8"/>
  <c r="I5" i="8"/>
  <c r="F14" i="8"/>
  <c r="F25" i="8" s="1"/>
  <c r="H25" i="8" s="1"/>
  <c r="E14" i="8"/>
  <c r="C25" i="8"/>
  <c r="E25" i="8" s="1"/>
  <c r="I14" i="8"/>
  <c r="H16" i="7"/>
  <c r="E20" i="6"/>
  <c r="L20" i="6" s="1"/>
  <c r="L19" i="6"/>
  <c r="K19" i="6"/>
  <c r="K5" i="6"/>
  <c r="K29" i="6"/>
  <c r="L5" i="6"/>
  <c r="K4" i="6"/>
  <c r="K23" i="6"/>
  <c r="L4" i="6"/>
  <c r="L10" i="7"/>
  <c r="K31" i="7"/>
  <c r="H9" i="7"/>
  <c r="L9" i="7"/>
  <c r="K22" i="7"/>
  <c r="L15" i="7"/>
  <c r="K15" i="7"/>
  <c r="K12" i="7"/>
  <c r="L12" i="7"/>
  <c r="K21" i="7"/>
  <c r="H6" i="7"/>
  <c r="L6" i="7"/>
  <c r="K24" i="7"/>
  <c r="K5" i="7"/>
  <c r="L5" i="7"/>
  <c r="K29" i="7"/>
  <c r="K16" i="6"/>
  <c r="L16" i="6"/>
  <c r="K32" i="6"/>
  <c r="K7" i="6"/>
  <c r="L7" i="6"/>
  <c r="K30" i="6"/>
  <c r="K17" i="6"/>
  <c r="L17" i="6"/>
  <c r="K27" i="6"/>
  <c r="K10" i="6"/>
  <c r="K31" i="6"/>
  <c r="L10" i="6"/>
  <c r="L11" i="7"/>
  <c r="K26" i="7"/>
  <c r="L13" i="7"/>
  <c r="K13" i="7"/>
  <c r="K12" i="6"/>
  <c r="K21" i="6"/>
  <c r="L12" i="6"/>
  <c r="H7" i="7"/>
  <c r="L7" i="7"/>
  <c r="K30" i="7"/>
  <c r="H15" i="6"/>
  <c r="L15" i="6"/>
  <c r="K6" i="6"/>
  <c r="L6" i="6"/>
  <c r="K24" i="6"/>
  <c r="K9" i="6"/>
  <c r="L9" i="6"/>
  <c r="K22" i="6"/>
  <c r="H14" i="7"/>
  <c r="L14" i="7"/>
  <c r="K25" i="7"/>
  <c r="K11" i="6"/>
  <c r="K26" i="6"/>
  <c r="L11" i="6"/>
  <c r="L16" i="7"/>
  <c r="K32" i="7"/>
  <c r="E20" i="7"/>
  <c r="I20" i="7"/>
  <c r="H13" i="6"/>
  <c r="L13" i="6"/>
  <c r="K14" i="6"/>
  <c r="L14" i="6"/>
  <c r="K25" i="6"/>
  <c r="H4" i="7"/>
  <c r="L4" i="7"/>
  <c r="K23" i="7"/>
  <c r="H5" i="6"/>
  <c r="H4" i="6"/>
  <c r="K6" i="7"/>
  <c r="K13" i="6"/>
  <c r="K15" i="6"/>
  <c r="H7" i="6"/>
  <c r="C18" i="6"/>
  <c r="I18" i="6" s="1"/>
  <c r="K7" i="7"/>
  <c r="H11" i="6"/>
  <c r="K4" i="7"/>
  <c r="H12" i="6"/>
  <c r="H16" i="6"/>
  <c r="F18" i="7"/>
  <c r="C18" i="7"/>
  <c r="I18" i="7" s="1"/>
  <c r="H12" i="7"/>
  <c r="H31" i="7"/>
  <c r="H18" i="7" s="1"/>
  <c r="K14" i="7"/>
  <c r="E19" i="7"/>
  <c r="H11" i="7"/>
  <c r="K11" i="7"/>
  <c r="H32" i="6"/>
  <c r="H18" i="6" s="1"/>
  <c r="H26" i="3"/>
  <c r="G18" i="6"/>
  <c r="F18" i="6"/>
  <c r="G18" i="3"/>
  <c r="E18" i="6" l="1"/>
  <c r="K20" i="6"/>
  <c r="K10" i="8"/>
  <c r="H10" i="8"/>
  <c r="K9" i="3"/>
  <c r="H9" i="3"/>
  <c r="H14" i="8"/>
  <c r="K14" i="8"/>
  <c r="K15" i="3"/>
  <c r="H15" i="3"/>
  <c r="H4" i="8"/>
  <c r="K4" i="8"/>
  <c r="H6" i="3"/>
  <c r="K6" i="3"/>
  <c r="F18" i="3"/>
  <c r="H8" i="8"/>
  <c r="K8" i="8"/>
  <c r="K8" i="3"/>
  <c r="H8" i="3"/>
  <c r="K17" i="3"/>
  <c r="H17" i="3"/>
  <c r="K13" i="3"/>
  <c r="H13" i="3"/>
  <c r="H6" i="8"/>
  <c r="K6" i="8"/>
  <c r="H15" i="8"/>
  <c r="K15" i="8"/>
  <c r="K17" i="8"/>
  <c r="H17" i="8"/>
  <c r="K11" i="3"/>
  <c r="H11" i="3"/>
  <c r="K5" i="8"/>
  <c r="H5" i="8"/>
  <c r="K12" i="8"/>
  <c r="H12" i="8"/>
  <c r="E19" i="3"/>
  <c r="E18" i="3" s="1"/>
  <c r="C18" i="3"/>
  <c r="K5" i="3"/>
  <c r="H5" i="3"/>
  <c r="K11" i="8"/>
  <c r="H11" i="8"/>
  <c r="K9" i="8"/>
  <c r="H9" i="8"/>
  <c r="H13" i="8"/>
  <c r="K13" i="8"/>
  <c r="K4" i="3"/>
  <c r="H4" i="3"/>
  <c r="K16" i="8"/>
  <c r="H16" i="8"/>
  <c r="K14" i="3"/>
  <c r="H14" i="3"/>
  <c r="H10" i="3"/>
  <c r="K10" i="3"/>
  <c r="K7" i="8"/>
  <c r="H7" i="8"/>
  <c r="H19" i="8"/>
  <c r="H18" i="8" s="1"/>
  <c r="F18" i="8"/>
  <c r="H12" i="3"/>
  <c r="K12" i="3"/>
  <c r="K16" i="3"/>
  <c r="H16" i="3"/>
  <c r="C18" i="8"/>
  <c r="E19" i="8"/>
  <c r="E18" i="8" s="1"/>
  <c r="H7" i="3"/>
  <c r="K7" i="3"/>
  <c r="K20" i="7"/>
  <c r="L20" i="7"/>
  <c r="E18" i="7"/>
  <c r="L19" i="7"/>
  <c r="K19" i="7"/>
  <c r="K18" i="6"/>
  <c r="L18" i="6"/>
  <c r="H18" i="3"/>
  <c r="K18" i="7" l="1"/>
  <c r="L18" i="7"/>
</calcChain>
</file>

<file path=xl/sharedStrings.xml><?xml version="1.0" encoding="utf-8"?>
<sst xmlns="http://schemas.openxmlformats.org/spreadsheetml/2006/main" count="805" uniqueCount="286">
  <si>
    <t>Parameter</t>
  </si>
  <si>
    <t>Current Value</t>
  </si>
  <si>
    <t>Current Reference</t>
  </si>
  <si>
    <t>Proposed Value</t>
  </si>
  <si>
    <t>Proposed Reference</t>
  </si>
  <si>
    <t>FQchild</t>
  </si>
  <si>
    <t> 17</t>
  </si>
  <si>
    <t>FQadult</t>
  </si>
  <si>
    <t> 3</t>
  </si>
  <si>
    <t>SE</t>
  </si>
  <si>
    <t>SAchild</t>
  </si>
  <si>
    <t>SAadult</t>
  </si>
  <si>
    <t>Current Units</t>
  </si>
  <si>
    <t>events/hour</t>
  </si>
  <si>
    <t>EPA 2011 Table 4.1 and EPA 2003. Time weighted average of all age groups from 6 to 26 years.</t>
  </si>
  <si>
    <t>EPA 2011 Table 4.1 and EPA 2003. Time weighted average of all age groups from birth to 6 years.</t>
  </si>
  <si>
    <t>FTSSh</t>
  </si>
  <si>
    <t>FTSSs</t>
  </si>
  <si>
    <t>fraction</t>
  </si>
  <si>
    <t>EPA World Trade Center Document 2003 (pg. D-3)</t>
  </si>
  <si>
    <t>EPA 2011 Table 7.2. 5% of the average of adult male and female.</t>
  </si>
  <si>
    <t>EPA 2011 Table 7.2. 5% of the average of child male and female.</t>
  </si>
  <si>
    <t>IFDiw</t>
  </si>
  <si>
    <t>IFDres</t>
  </si>
  <si>
    <t>EPA World Trade Center Document 2003 (pg. D-5)</t>
  </si>
  <si>
    <t>Calculated based on EPA World Trade Center Document 2003 (pg. D-4)</t>
  </si>
  <si>
    <t xml:space="preserve">EPA 2017  Table 5-13. </t>
  </si>
  <si>
    <t>FTSSh-adult</t>
  </si>
  <si>
    <t>FTSSh-child</t>
  </si>
  <si>
    <t>FTSSs-adult</t>
  </si>
  <si>
    <t>FTSSs-child</t>
  </si>
  <si>
    <t>Now divided into child and adult. Values are provided in the next 2 rows.</t>
  </si>
  <si>
    <t>General</t>
  </si>
  <si>
    <t>Resident</t>
  </si>
  <si>
    <t>Indoor Worker</t>
  </si>
  <si>
    <t>mrem/year</t>
  </si>
  <si>
    <t>tres</t>
  </si>
  <si>
    <t>year</t>
  </si>
  <si>
    <t>tiw</t>
  </si>
  <si>
    <t>k</t>
  </si>
  <si>
    <t>years</t>
  </si>
  <si>
    <t>EFiw</t>
  </si>
  <si>
    <t>days/year</t>
  </si>
  <si>
    <t>Fin</t>
  </si>
  <si>
    <t>ETiw</t>
  </si>
  <si>
    <t>hours/day</t>
  </si>
  <si>
    <t>Fi</t>
  </si>
  <si>
    <t>ETiw,h</t>
  </si>
  <si>
    <t>Fam</t>
  </si>
  <si>
    <t>EFres-c</t>
  </si>
  <si>
    <t>ETiw,s</t>
  </si>
  <si>
    <t>Foff</t>
  </si>
  <si>
    <t>EFres-a</t>
  </si>
  <si>
    <t>SAiw</t>
  </si>
  <si>
    <r>
      <t>cm</t>
    </r>
    <r>
      <rPr>
        <sz val="11"/>
        <rFont val="Arial"/>
        <family val="2"/>
      </rPr>
      <t>²</t>
    </r>
    <r>
      <rPr>
        <sz val="10"/>
        <rFont val="Arial"/>
        <family val="2"/>
      </rPr>
      <t>/event</t>
    </r>
  </si>
  <si>
    <t>EFres</t>
  </si>
  <si>
    <t>FQiw</t>
  </si>
  <si>
    <t>event/hour</t>
  </si>
  <si>
    <t>ETres</t>
  </si>
  <si>
    <t>IRAiw</t>
  </si>
  <si>
    <r>
      <t>m</t>
    </r>
    <r>
      <rPr>
        <sz val="11"/>
        <rFont val="Arial"/>
        <family val="2"/>
      </rPr>
      <t>³</t>
    </r>
    <r>
      <rPr>
        <sz val="10"/>
        <rFont val="Arial"/>
        <family val="2"/>
      </rPr>
      <t>/day</t>
    </r>
  </si>
  <si>
    <t>ETres-c</t>
  </si>
  <si>
    <t>IRDiw</t>
  </si>
  <si>
    <r>
      <t>cm</t>
    </r>
    <r>
      <rPr>
        <sz val="11"/>
        <rFont val="Arial"/>
        <family val="2"/>
      </rPr>
      <t>²</t>
    </r>
    <r>
      <rPr>
        <sz val="10"/>
        <rFont val="Arial"/>
        <family val="2"/>
      </rPr>
      <t>/day</t>
    </r>
  </si>
  <si>
    <t>1 bq =</t>
  </si>
  <si>
    <t>pCi</t>
  </si>
  <si>
    <t>ETres-a</t>
  </si>
  <si>
    <t>EDiw</t>
  </si>
  <si>
    <t>SSLcm/m</t>
  </si>
  <si>
    <t>ETres-a,h</t>
  </si>
  <si>
    <t>SSLgram</t>
  </si>
  <si>
    <t>ETres-c,h</t>
  </si>
  <si>
    <t>GSFa</t>
  </si>
  <si>
    <t>ETres-a,s</t>
  </si>
  <si>
    <t>GSFb</t>
  </si>
  <si>
    <t>ETres-c,s</t>
  </si>
  <si>
    <t>SAres-c</t>
  </si>
  <si>
    <t>SAres-a</t>
  </si>
  <si>
    <t>FQres-c</t>
  </si>
  <si>
    <t>FQres-a</t>
  </si>
  <si>
    <t>IRAres-c</t>
  </si>
  <si>
    <t>IRAres-a</t>
  </si>
  <si>
    <t>IFDres-adj</t>
  </si>
  <si>
    <t>IFAres-adj</t>
  </si>
  <si>
    <r>
      <t>m</t>
    </r>
    <r>
      <rPr>
        <sz val="11"/>
        <rFont val="Arial"/>
        <family val="2"/>
      </rPr>
      <t>³</t>
    </r>
    <r>
      <rPr>
        <sz val="10"/>
        <rFont val="Arial"/>
        <family val="2"/>
      </rPr>
      <t>/year</t>
    </r>
  </si>
  <si>
    <r>
      <t>cm</t>
    </r>
    <r>
      <rPr>
        <sz val="11"/>
        <rFont val="Arial"/>
        <family val="2"/>
      </rPr>
      <t>²</t>
    </r>
  </si>
  <si>
    <t>Proposed Units</t>
  </si>
  <si>
    <t>FSAchild</t>
  </si>
  <si>
    <t>FSAadult</t>
  </si>
  <si>
    <r>
      <t>cm</t>
    </r>
    <r>
      <rPr>
        <vertAlign val="superscript"/>
        <sz val="11"/>
        <color theme="1"/>
        <rFont val="Calibri"/>
        <family val="2"/>
      </rPr>
      <t>2</t>
    </r>
  </si>
  <si>
    <r>
      <t>cm</t>
    </r>
    <r>
      <rPr>
        <vertAlign val="superscript"/>
        <sz val="11"/>
        <color theme="1"/>
        <rFont val="Calibri"/>
        <family val="2"/>
      </rPr>
      <t>2</t>
    </r>
    <r>
      <rPr>
        <sz val="11"/>
        <color theme="1"/>
        <rFont val="Calibri"/>
        <family val="2"/>
      </rPr>
      <t>/day</t>
    </r>
  </si>
  <si>
    <t>Frequency of hand to mouth events child</t>
  </si>
  <si>
    <t>Frequency of hand to mouth events adult</t>
  </si>
  <si>
    <t>Saliva extraction fraction</t>
  </si>
  <si>
    <t>Surface area of the hand child</t>
  </si>
  <si>
    <t>Surface area of the hand adult</t>
  </si>
  <si>
    <t>Fraction of dust transferred from hard surfaces to skin</t>
  </si>
  <si>
    <t>Fraction of dust transferred from soft surfaces to skin</t>
  </si>
  <si>
    <t>Fraction of dust transferred from hard surfaces to skin child</t>
  </si>
  <si>
    <t>Fraction of dust transferred from hard surfaces to skin adult</t>
  </si>
  <si>
    <t>Fraction of dust transferred from soft surfaces to skin child</t>
  </si>
  <si>
    <t>Fraction of dust transferred from soft surfaces to skin adult</t>
  </si>
  <si>
    <t>fractional surface area of hand mouthed child</t>
  </si>
  <si>
    <t>fractional surface area of hand mouthed adult</t>
  </si>
  <si>
    <t>Ingestion Fraction of Dust for Indoor Worker</t>
  </si>
  <si>
    <t>Ingestion Fraction of Dust for Resident - Age Adjusted</t>
  </si>
  <si>
    <t>Parameter Description</t>
  </si>
  <si>
    <t>Ra-226</t>
  </si>
  <si>
    <t>~Ra-226</t>
  </si>
  <si>
    <t>~Rn-222</t>
  </si>
  <si>
    <t>~Po-218</t>
  </si>
  <si>
    <t>~Pb-214</t>
  </si>
  <si>
    <t>~At-218</t>
  </si>
  <si>
    <t>~Bi-214</t>
  </si>
  <si>
    <t>~Rn-218</t>
  </si>
  <si>
    <t>~Po-214</t>
  </si>
  <si>
    <t>~Tl-210</t>
  </si>
  <si>
    <t>~Pb-210</t>
  </si>
  <si>
    <t>~Bi-210</t>
  </si>
  <si>
    <t>~Hg-206</t>
  </si>
  <si>
    <t>~Po-210</t>
  </si>
  <si>
    <t>~Tl-206</t>
  </si>
  <si>
    <t>ANALYSIS</t>
  </si>
  <si>
    <t>TEST</t>
  </si>
  <si>
    <t>YHALFLIFE</t>
  </si>
  <si>
    <t>LAMBDA</t>
  </si>
  <si>
    <t>MASS</t>
  </si>
  <si>
    <t>D_FSURFGP</t>
  </si>
  <si>
    <t>D_FSURFSV</t>
  </si>
  <si>
    <t>D_FSURFSV1</t>
  </si>
  <si>
    <t>D_FSURFSV5</t>
  </si>
  <si>
    <t>D_FSURFSV15</t>
  </si>
  <si>
    <t>Y</t>
  </si>
  <si>
    <t>At-218</t>
  </si>
  <si>
    <t>Bi-210</t>
  </si>
  <si>
    <t>Bi-214</t>
  </si>
  <si>
    <t>Hg-206</t>
  </si>
  <si>
    <t>Pb-210</t>
  </si>
  <si>
    <t>Pb-214</t>
  </si>
  <si>
    <t>Po-210</t>
  </si>
  <si>
    <t>Po-214</t>
  </si>
  <si>
    <t>Po-218</t>
  </si>
  <si>
    <t>Rn-218</t>
  </si>
  <si>
    <t>Rn-222</t>
  </si>
  <si>
    <t>Tl-206</t>
  </si>
  <si>
    <t>Tl-210</t>
  </si>
  <si>
    <t>Bq</t>
  </si>
  <si>
    <t>Mass</t>
  </si>
  <si>
    <t>res_dust_ing</t>
  </si>
  <si>
    <t>res_dust_ext</t>
  </si>
  <si>
    <t>res_dust_tot</t>
  </si>
  <si>
    <t>(pCi/cm²)</t>
  </si>
  <si>
    <t>(bq/cm²)</t>
  </si>
  <si>
    <t>(mg/cm²)</t>
  </si>
  <si>
    <t>ind_dust_ing</t>
  </si>
  <si>
    <t>ind_dust_ext</t>
  </si>
  <si>
    <t>ind_dust_tot</t>
  </si>
  <si>
    <t>EPA 2017  Table 5-13. Average of all age groups from birth to 6 years.</t>
  </si>
  <si>
    <t>EPA 2017  Table 5-13. Average of all age groups for ages 6+.</t>
  </si>
  <si>
    <t>The two new updated variables have incorporated a factor called FSA (fraction of hand mouthed) that has not previously been used. In addition, the indoor worker IFD is going to include EF and ED to be consistent with resident IFD.</t>
  </si>
  <si>
    <t>DPM</t>
  </si>
  <si>
    <t>(dpm/100 cm²)</t>
  </si>
  <si>
    <t>testing12</t>
  </si>
  <si>
    <t>Summary Table Comparing Default Ingestion Input Parameters for Dust Ingestion</t>
  </si>
  <si>
    <t>BPRG when issued (2007), update (2014), and current (2023)</t>
  </si>
  <si>
    <t xml:space="preserve"> World Trade Center 2003 benchmarks</t>
  </si>
  <si>
    <t>EPA OPP Guidance (2012)</t>
  </si>
  <si>
    <t>California HERO HHRA Guidance (2018) and (2020)</t>
  </si>
  <si>
    <t>DOD CHPPM Guidance (2009)</t>
  </si>
  <si>
    <t>EPA OEHHA Guidance (2009)</t>
  </si>
  <si>
    <t>Variable</t>
  </si>
  <si>
    <t>Description</t>
  </si>
  <si>
    <t>BPRG 2007</t>
  </si>
  <si>
    <t>Units 2007</t>
  </si>
  <si>
    <t>BPRG 2014</t>
  </si>
  <si>
    <t>Units</t>
  </si>
  <si>
    <t>BPRG 2023</t>
  </si>
  <si>
    <t>OPP Variable</t>
  </si>
  <si>
    <t>OPP 2020</t>
  </si>
  <si>
    <t>OPP Units</t>
  </si>
  <si>
    <t>HERO HHRA  Variable</t>
  </si>
  <si>
    <t>HERO HHRA 2018</t>
  </si>
  <si>
    <t>Units 2018</t>
  </si>
  <si>
    <t>HERO HHRA 2020</t>
  </si>
  <si>
    <t>Units 2020</t>
  </si>
  <si>
    <t>CHPPM Parameter</t>
  </si>
  <si>
    <t>CHPPM Value or Equation No.</t>
  </si>
  <si>
    <t>CHPPM Units</t>
  </si>
  <si>
    <t>OEHHA  Variable</t>
  </si>
  <si>
    <t>OEHHA 2018</t>
  </si>
  <si>
    <t>Dissipation Rate Constant</t>
  </si>
  <si>
    <t>yr^-1</t>
  </si>
  <si>
    <t>Saliva Extraction Factor</t>
  </si>
  <si>
    <t>unitless</t>
  </si>
  <si>
    <t>fdo</t>
  </si>
  <si>
    <t>FTsm</t>
  </si>
  <si>
    <t>remv_mouth</t>
  </si>
  <si>
    <t>Fraction Transferred Surface to Skin - hard surface</t>
  </si>
  <si>
    <t>Fai-hands</t>
  </si>
  <si>
    <t>TE</t>
  </si>
  <si>
    <t>FTss</t>
  </si>
  <si>
    <t>transfer_dermal</t>
  </si>
  <si>
    <t>0.6 - 8.4</t>
  </si>
  <si>
    <t>Fraction Transferred Surface to Skin - soft surface</t>
  </si>
  <si>
    <t>yrs</t>
  </si>
  <si>
    <t>ED</t>
  </si>
  <si>
    <t>Exposure Frequency - Resident</t>
  </si>
  <si>
    <t>days/yr</t>
  </si>
  <si>
    <t>Exposure Frequency - Resident Child</t>
  </si>
  <si>
    <t>EF</t>
  </si>
  <si>
    <t>Exposure Frequency - Resident Adult</t>
  </si>
  <si>
    <t>Exposure Time - Resident</t>
  </si>
  <si>
    <t>hr/day</t>
  </si>
  <si>
    <t>Exposure Time - Resident Child</t>
  </si>
  <si>
    <t>Exposure Time - Resident Adult</t>
  </si>
  <si>
    <t>Exposure Time - Resident Child Hard Surface</t>
  </si>
  <si>
    <t>ET</t>
  </si>
  <si>
    <t>Exposure Time - Resident Adult Hard Surface</t>
  </si>
  <si>
    <t>Exposure Time - Resident Child Soft Surface</t>
  </si>
  <si>
    <t>Exposure Time - Resident Adult Soft Surface</t>
  </si>
  <si>
    <t>Frequency of Hand to Mouth - child</t>
  </si>
  <si>
    <t>event/hr</t>
  </si>
  <si>
    <t>Freq_HtM</t>
  </si>
  <si>
    <t>CF</t>
  </si>
  <si>
    <t>events/day</t>
  </si>
  <si>
    <t>hm_freq</t>
  </si>
  <si>
    <t>Range 1-18</t>
  </si>
  <si>
    <t>Frequency of Hand to Mouth - adult</t>
  </si>
  <si>
    <t>FSAres-c</t>
  </si>
  <si>
    <t>FSAres-a</t>
  </si>
  <si>
    <t xml:space="preserve">Age-Adjusted Resident Dust Ingestion Fraction </t>
  </si>
  <si>
    <t>cm^2-year/day</t>
  </si>
  <si>
    <t>cm^2</t>
  </si>
  <si>
    <t>Intake Factor</t>
  </si>
  <si>
    <t>cm^2/kg-day</t>
  </si>
  <si>
    <t>ingestion_indoor</t>
  </si>
  <si>
    <t>mg/hr</t>
  </si>
  <si>
    <t xml:space="preserve">Surface Area of Fingers - Resident Adult </t>
  </si>
  <si>
    <t>CA</t>
  </si>
  <si>
    <t>cm^2/event</t>
  </si>
  <si>
    <t>Surface Area of Fingers - Resident Child</t>
  </si>
  <si>
    <t>Time - resident</t>
  </si>
  <si>
    <t>yr</t>
  </si>
  <si>
    <t>SAH</t>
  </si>
  <si>
    <t>Exposure Duration - Indoor Worker</t>
  </si>
  <si>
    <t>Exposure Frequency - Indoor Worker</t>
  </si>
  <si>
    <t>Exposure Time - Indoor Worker</t>
  </si>
  <si>
    <t>Frequency of Hand to Mouth - Indoor Worker</t>
  </si>
  <si>
    <t>events/hr</t>
  </si>
  <si>
    <t>EVderm</t>
  </si>
  <si>
    <t>EVing</t>
  </si>
  <si>
    <t>27 (fingertip/nail biting)</t>
  </si>
  <si>
    <t>FSAiw</t>
  </si>
  <si>
    <t xml:space="preserve">Surface Area of Fingers - Indoor Worker </t>
  </si>
  <si>
    <t>SA</t>
  </si>
  <si>
    <t>Forearms: 873
Hands (palmar side): 326</t>
  </si>
  <si>
    <t>Fm</t>
  </si>
  <si>
    <t>fraction/event</t>
  </si>
  <si>
    <t>Ff</t>
  </si>
  <si>
    <t>hm_fraction</t>
  </si>
  <si>
    <t>Fd</t>
  </si>
  <si>
    <t>Forearm: 1
Hand (palmar side): 0.30</t>
  </si>
  <si>
    <t>contacth</t>
  </si>
  <si>
    <t>hr^-1</t>
  </si>
  <si>
    <t>Notes: Please see individual comparison tables for references.</t>
  </si>
  <si>
    <t xml:space="preserve">Indoor Worker Dust Ingestion Fraction </t>
  </si>
  <si>
    <t>cm^2/day</t>
  </si>
  <si>
    <t>DL</t>
  </si>
  <si>
    <t>AAFres-c</t>
  </si>
  <si>
    <t>AAFres-a</t>
  </si>
  <si>
    <r>
      <t>cm</t>
    </r>
    <r>
      <rPr>
        <vertAlign val="superscript"/>
        <sz val="11"/>
        <color theme="1"/>
        <rFont val="Calibri"/>
        <family val="2"/>
      </rPr>
      <t>2</t>
    </r>
    <r>
      <rPr>
        <sz val="11"/>
        <color theme="1"/>
        <rFont val="Calibri"/>
        <family val="2"/>
      </rPr>
      <t>/year</t>
    </r>
  </si>
  <si>
    <r>
      <t>cm</t>
    </r>
    <r>
      <rPr>
        <vertAlign val="superscript"/>
        <sz val="11"/>
        <color theme="1"/>
        <rFont val="Calibri"/>
        <family val="2"/>
      </rPr>
      <t>2</t>
    </r>
    <r>
      <rPr>
        <sz val="11"/>
        <color theme="1"/>
        <rFont val="Calibri"/>
        <family val="2"/>
      </rPr>
      <t>/event</t>
    </r>
  </si>
  <si>
    <t>DCFO107_AD</t>
  </si>
  <si>
    <t>DCFO107_PC</t>
  </si>
  <si>
    <t>DCFI107_AD</t>
  </si>
  <si>
    <t>DCFI107_PC</t>
  </si>
  <si>
    <t>DCFX107</t>
  </si>
  <si>
    <t>DCFXSUB107</t>
  </si>
  <si>
    <t>DCFXIMM107</t>
  </si>
  <si>
    <t>DCFXGP107</t>
  </si>
  <si>
    <t>DCFXSV1107</t>
  </si>
  <si>
    <t>DCFXSV5107</t>
  </si>
  <si>
    <t>DCFXSV15107</t>
  </si>
  <si>
    <t>Annual Age Fraction - Resident Child</t>
  </si>
  <si>
    <t>Annual Age Fraction - Resident Adult</t>
  </si>
  <si>
    <t>cm^2/yr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</si>
</sst>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font>
      <sz val="11"/>
      <color theme="1"/>
      <name val="Calibri"/>
      <family val="2"/>
      <scheme val="minor"/>
    </font>
    <font>
      <sz val="11"/>
      <color theme="1"/>
      <name val="Calibri"/>
      <family val="2"/>
    </font>
    <font>
      <b/>
      <sz val="11"/>
      <color theme="1"/>
      <name val="Calibri"/>
      <family val="2"/>
    </font>
    <font>
      <b/>
      <sz val="14"/>
      <color theme="1"/>
      <name val="Calibri"/>
      <family val="2"/>
      <scheme val="minor"/>
    </font>
    <font>
      <sz val="10"/>
      <name val="Arial"/>
      <family val="2"/>
    </font>
    <font>
      <sz val="11"/>
      <name val="Arial"/>
      <family val="2"/>
    </font>
    <font>
      <sz val="10"/>
      <color theme="9" tint="-0.499984740745262"/>
      <name val="Arial"/>
      <family val="2"/>
    </font>
    <font>
      <sz val="11"/>
      <color rgb="FF212121"/>
      <name val="Calibri"/>
      <family val="2"/>
    </font>
    <font>
      <vertAlign val="superscript"/>
      <sz val="11"/>
      <color theme="1"/>
      <name val="Calibri"/>
      <family val="2"/>
    </font>
    <font>
      <sz val="10"/>
      <name val="Calibri (body)"/>
    </font>
    <font>
      <i/>
      <sz val="10"/>
      <color theme="1"/>
      <name val="Calibri (body)"/>
    </font>
    <font>
      <b/>
      <sz val="10"/>
      <name val="Arial"/>
      <family val="2"/>
    </font>
    <font>
      <b/>
      <sz val="10"/>
      <name val="Calibri (body)"/>
    </font>
    <font>
      <i/>
      <sz val="10"/>
      <name val="Calibri (body)"/>
    </font>
    <font>
      <b/>
      <sz val="11"/>
      <color theme="1"/>
      <name val="Calibri"/>
      <family val="2"/>
      <scheme val="minor"/>
    </font>
    <font>
      <sz val="12"/>
      <color theme="1"/>
      <name val="Arial Black"/>
      <family val="2"/>
    </font>
  </fonts>
  <fills count="11">
    <fill>
      <patternFill patternType="none"/>
    </fill>
    <fill>
      <patternFill patternType="gray125"/>
    </fill>
    <fill>
      <patternFill patternType="solid">
        <fgColor them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rgb="FFE9D9FF"/>
        <bgColor indexed="64"/>
      </patternFill>
    </fill>
    <fill>
      <patternFill patternType="solid">
        <fgColor theme="9" tint="0.59999389629810485"/>
        <bgColor indexed="64"/>
      </patternFill>
    </fill>
    <fill>
      <patternFill patternType="solid">
        <fgColor rgb="FFCCCCFF"/>
        <bgColor indexed="64"/>
      </patternFill>
    </fill>
    <fill>
      <patternFill patternType="solid">
        <fgColor theme="2" tint="-9.9978637043366805E-2"/>
        <bgColor indexed="64"/>
      </patternFill>
    </fill>
    <fill>
      <patternFill patternType="solid">
        <fgColor theme="8" tint="0.79998168889431442"/>
        <bgColor indexed="64"/>
      </patternFill>
    </fill>
  </fills>
  <borders count="3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4" fillId="0" borderId="0"/>
  </cellStyleXfs>
  <cellXfs count="223">
    <xf numFmtId="0" fontId="0" fillId="0" borderId="0" xfId="0"/>
    <xf numFmtId="0" fontId="2" fillId="0" borderId="0" xfId="0" applyFont="1" applyBorder="1" applyAlignment="1">
      <alignment vertical="center" wrapText="1"/>
    </xf>
    <xf numFmtId="0" fontId="1" fillId="0" borderId="0" xfId="0" applyFont="1" applyBorder="1" applyAlignment="1">
      <alignment horizontal="center" vertical="center" wrapText="1"/>
    </xf>
    <xf numFmtId="0" fontId="2"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Protection="1">
      <protection locked="0"/>
    </xf>
    <xf numFmtId="11"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4" fillId="0" borderId="0" xfId="0" applyFont="1" applyProtection="1">
      <protection locked="0"/>
    </xf>
    <xf numFmtId="0" fontId="4" fillId="0" borderId="0" xfId="0" applyFont="1" applyAlignment="1">
      <alignment vertical="center"/>
    </xf>
    <xf numFmtId="0" fontId="6" fillId="5" borderId="0" xfId="0" applyFont="1" applyFill="1" applyAlignment="1" applyProtection="1">
      <alignment horizontal="center"/>
      <protection locked="0"/>
    </xf>
    <xf numFmtId="164" fontId="4" fillId="0" borderId="0" xfId="0" applyNumberFormat="1" applyFont="1" applyAlignment="1">
      <alignment horizontal="center" vertical="center"/>
    </xf>
    <xf numFmtId="0" fontId="4" fillId="0" borderId="0" xfId="0" applyFont="1" applyAlignment="1">
      <alignment horizontal="center" vertical="center"/>
    </xf>
    <xf numFmtId="1" fontId="1" fillId="0" borderId="0"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left"/>
    </xf>
    <xf numFmtId="0" fontId="1" fillId="2" borderId="0" xfId="0" applyFont="1" applyFill="1" applyBorder="1" applyAlignment="1">
      <alignment horizontal="center"/>
    </xf>
    <xf numFmtId="0" fontId="1" fillId="2" borderId="0" xfId="0" applyFont="1" applyFill="1" applyBorder="1"/>
    <xf numFmtId="0" fontId="7" fillId="0" borderId="0" xfId="0" applyFont="1"/>
    <xf numFmtId="0" fontId="7" fillId="0" borderId="0" xfId="0" applyFont="1" applyAlignment="1">
      <alignment horizontal="left"/>
    </xf>
    <xf numFmtId="0" fontId="7" fillId="2" borderId="0" xfId="0" applyFont="1" applyFill="1"/>
    <xf numFmtId="0" fontId="0" fillId="0" borderId="0" xfId="0" applyFont="1"/>
    <xf numFmtId="0" fontId="1" fillId="0" borderId="0" xfId="0" applyFont="1" applyBorder="1" applyAlignment="1">
      <alignment vertical="center" wrapText="1"/>
    </xf>
    <xf numFmtId="0" fontId="1" fillId="0" borderId="0" xfId="0" applyFont="1" applyFill="1" applyBorder="1" applyAlignment="1">
      <alignment vertical="center" wrapText="1"/>
    </xf>
    <xf numFmtId="0" fontId="11" fillId="0" borderId="0" xfId="0" applyFont="1" applyProtection="1">
      <protection locked="0"/>
    </xf>
    <xf numFmtId="11" fontId="0" fillId="0" borderId="0" xfId="0" applyNumberFormat="1" applyProtection="1">
      <protection locked="0"/>
    </xf>
    <xf numFmtId="11" fontId="0" fillId="5" borderId="0" xfId="0" applyNumberFormat="1" applyFill="1" applyProtection="1">
      <protection locked="0"/>
    </xf>
    <xf numFmtId="11" fontId="0" fillId="0" borderId="0" xfId="0" applyNumberFormat="1" applyAlignment="1">
      <alignment horizontal="center"/>
    </xf>
    <xf numFmtId="11" fontId="0" fillId="0" borderId="0" xfId="0" applyNumberFormat="1"/>
    <xf numFmtId="0" fontId="9" fillId="0" borderId="0" xfId="0" applyFont="1" applyProtection="1">
      <protection locked="0"/>
    </xf>
    <xf numFmtId="0" fontId="12" fillId="0" borderId="0" xfId="0" applyFont="1" applyProtection="1">
      <protection locked="0"/>
    </xf>
    <xf numFmtId="0" fontId="9" fillId="0" borderId="6" xfId="0" applyFont="1" applyBorder="1" applyProtection="1">
      <protection locked="0"/>
    </xf>
    <xf numFmtId="0" fontId="9" fillId="0" borderId="7" xfId="0" applyFont="1" applyBorder="1" applyProtection="1">
      <protection locked="0"/>
    </xf>
    <xf numFmtId="0" fontId="9" fillId="0" borderId="8" xfId="0" applyFont="1" applyBorder="1" applyProtection="1">
      <protection locked="0"/>
    </xf>
    <xf numFmtId="0" fontId="9" fillId="0" borderId="9" xfId="0" applyFont="1" applyBorder="1" applyProtection="1">
      <protection locked="0"/>
    </xf>
    <xf numFmtId="0" fontId="12" fillId="0" borderId="10" xfId="0"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12" fillId="0" borderId="13" xfId="0" applyFont="1" applyBorder="1" applyAlignment="1" applyProtection="1">
      <alignment horizontal="center"/>
      <protection locked="0"/>
    </xf>
    <xf numFmtId="11" fontId="9" fillId="0" borderId="14" xfId="0" applyNumberFormat="1" applyFont="1" applyBorder="1" applyAlignment="1">
      <alignment horizontal="center"/>
    </xf>
    <xf numFmtId="11" fontId="9" fillId="0" borderId="0" xfId="0" applyNumberFormat="1" applyFont="1" applyAlignment="1">
      <alignment horizontal="center"/>
    </xf>
    <xf numFmtId="11" fontId="0" fillId="0" borderId="14" xfId="0" applyNumberFormat="1" applyBorder="1" applyAlignment="1">
      <alignment horizontal="center"/>
    </xf>
    <xf numFmtId="11" fontId="0" fillId="0" borderId="15" xfId="0" applyNumberFormat="1" applyBorder="1" applyAlignment="1">
      <alignment horizontal="center"/>
    </xf>
    <xf numFmtId="0" fontId="9" fillId="7" borderId="0" xfId="0" applyFont="1" applyFill="1" applyProtection="1">
      <protection locked="0"/>
    </xf>
    <xf numFmtId="11" fontId="9" fillId="0" borderId="15" xfId="0" applyNumberFormat="1" applyFont="1" applyBorder="1" applyAlignment="1">
      <alignment horizontal="center"/>
    </xf>
    <xf numFmtId="0" fontId="9" fillId="8" borderId="0" xfId="0" applyFont="1" applyFill="1" applyProtection="1">
      <protection locked="0"/>
    </xf>
    <xf numFmtId="0" fontId="0" fillId="7" borderId="0" xfId="0" applyFill="1" applyProtection="1">
      <protection locked="0"/>
    </xf>
    <xf numFmtId="0" fontId="4" fillId="0" borderId="6" xfId="0" applyFont="1" applyBorder="1" applyProtection="1">
      <protection locked="0"/>
    </xf>
    <xf numFmtId="0" fontId="4" fillId="0" borderId="7" xfId="0" applyFont="1" applyBorder="1" applyProtection="1">
      <protection locked="0"/>
    </xf>
    <xf numFmtId="0" fontId="4" fillId="0" borderId="8" xfId="0" applyFont="1" applyBorder="1" applyProtection="1">
      <protection locked="0"/>
    </xf>
    <xf numFmtId="0" fontId="4" fillId="0" borderId="9" xfId="0" applyFont="1" applyBorder="1" applyProtection="1">
      <protection locked="0"/>
    </xf>
    <xf numFmtId="0" fontId="11" fillId="0" borderId="10" xfId="0" applyFont="1" applyBorder="1" applyAlignment="1" applyProtection="1">
      <alignment horizontal="center"/>
      <protection locked="0"/>
    </xf>
    <xf numFmtId="0" fontId="11" fillId="0" borderId="11" xfId="0" applyFont="1" applyBorder="1" applyAlignment="1" applyProtection="1">
      <alignment horizontal="center"/>
      <protection locked="0"/>
    </xf>
    <xf numFmtId="0" fontId="11" fillId="0" borderId="12" xfId="0" applyFont="1" applyBorder="1" applyAlignment="1" applyProtection="1">
      <alignment horizontal="center"/>
      <protection locked="0"/>
    </xf>
    <xf numFmtId="0" fontId="11" fillId="0" borderId="13" xfId="0" applyFont="1" applyBorder="1" applyAlignment="1" applyProtection="1">
      <alignment horizontal="center"/>
      <protection locked="0"/>
    </xf>
    <xf numFmtId="0" fontId="9" fillId="0" borderId="0" xfId="0" applyFont="1" applyFill="1" applyProtection="1">
      <protection locked="0"/>
    </xf>
    <xf numFmtId="0" fontId="11" fillId="0" borderId="16" xfId="0" applyFont="1" applyBorder="1" applyAlignment="1" applyProtection="1">
      <alignment horizontal="center"/>
      <protection locked="0"/>
    </xf>
    <xf numFmtId="0" fontId="4" fillId="0" borderId="17" xfId="0" applyFont="1" applyBorder="1" applyProtection="1">
      <protection locked="0"/>
    </xf>
    <xf numFmtId="11" fontId="9" fillId="0" borderId="17" xfId="0" applyNumberFormat="1" applyFont="1" applyBorder="1" applyProtection="1">
      <protection locked="0"/>
    </xf>
    <xf numFmtId="11" fontId="9" fillId="0" borderId="18" xfId="0" applyNumberFormat="1" applyFont="1" applyBorder="1" applyProtection="1">
      <protection locked="0"/>
    </xf>
    <xf numFmtId="0" fontId="10" fillId="0" borderId="6" xfId="0" applyFont="1" applyBorder="1" applyAlignment="1" applyProtection="1">
      <alignment horizontal="right"/>
      <protection locked="0"/>
    </xf>
    <xf numFmtId="0" fontId="9" fillId="0" borderId="7" xfId="0" applyFont="1" applyFill="1" applyBorder="1" applyAlignment="1" applyProtection="1">
      <alignment horizontal="right"/>
      <protection locked="0"/>
    </xf>
    <xf numFmtId="11" fontId="9" fillId="0" borderId="7" xfId="0" applyNumberFormat="1" applyFont="1" applyBorder="1" applyAlignment="1">
      <alignment horizontal="center"/>
    </xf>
    <xf numFmtId="11" fontId="9" fillId="0" borderId="7" xfId="0" applyNumberFormat="1" applyFont="1" applyBorder="1" applyAlignment="1" applyProtection="1">
      <alignment horizontal="center"/>
      <protection locked="0"/>
    </xf>
    <xf numFmtId="11" fontId="9" fillId="0" borderId="9" xfId="0" applyNumberFormat="1" applyFont="1" applyBorder="1" applyProtection="1">
      <protection locked="0"/>
    </xf>
    <xf numFmtId="0" fontId="10" fillId="0" borderId="14" xfId="0" applyFont="1" applyBorder="1" applyAlignment="1" applyProtection="1">
      <alignment horizontal="right"/>
      <protection locked="0"/>
    </xf>
    <xf numFmtId="0" fontId="9" fillId="0" borderId="0" xfId="0" applyFont="1" applyFill="1" applyBorder="1" applyAlignment="1" applyProtection="1">
      <alignment horizontal="right"/>
      <protection locked="0"/>
    </xf>
    <xf numFmtId="11" fontId="9" fillId="0" borderId="0" xfId="0" applyNumberFormat="1" applyFont="1" applyBorder="1" applyAlignment="1">
      <alignment horizontal="center"/>
    </xf>
    <xf numFmtId="11" fontId="9" fillId="0" borderId="0" xfId="0" applyNumberFormat="1" applyFont="1" applyBorder="1" applyAlignment="1" applyProtection="1">
      <alignment horizontal="center"/>
      <protection locked="0"/>
    </xf>
    <xf numFmtId="11" fontId="9" fillId="0" borderId="15" xfId="0" applyNumberFormat="1" applyFont="1" applyBorder="1" applyProtection="1">
      <protection locked="0"/>
    </xf>
    <xf numFmtId="0" fontId="10" fillId="0" borderId="10" xfId="0" applyFont="1" applyBorder="1" applyAlignment="1" applyProtection="1">
      <alignment horizontal="right"/>
      <protection locked="0"/>
    </xf>
    <xf numFmtId="0" fontId="9" fillId="0" borderId="11" xfId="0" applyFont="1" applyFill="1" applyBorder="1" applyAlignment="1" applyProtection="1">
      <alignment horizontal="right"/>
      <protection locked="0"/>
    </xf>
    <xf numFmtId="11" fontId="9" fillId="0" borderId="11" xfId="0" applyNumberFormat="1" applyFont="1" applyBorder="1" applyAlignment="1">
      <alignment horizontal="center"/>
    </xf>
    <xf numFmtId="11" fontId="9" fillId="0" borderId="11" xfId="0" applyNumberFormat="1" applyFont="1" applyBorder="1" applyAlignment="1" applyProtection="1">
      <alignment horizontal="center"/>
      <protection locked="0"/>
    </xf>
    <xf numFmtId="11" fontId="9" fillId="0" borderId="13" xfId="0" applyNumberFormat="1" applyFont="1" applyBorder="1" applyProtection="1">
      <protection locked="0"/>
    </xf>
    <xf numFmtId="0" fontId="9" fillId="6" borderId="2" xfId="0" applyFont="1" applyFill="1" applyBorder="1" applyAlignment="1" applyProtection="1">
      <alignment horizontal="right"/>
      <protection locked="0"/>
    </xf>
    <xf numFmtId="0" fontId="9" fillId="6" borderId="3" xfId="0" applyFont="1" applyFill="1" applyBorder="1" applyAlignment="1" applyProtection="1">
      <alignment horizontal="right"/>
      <protection locked="0"/>
    </xf>
    <xf numFmtId="11" fontId="10" fillId="6" borderId="3" xfId="0" applyNumberFormat="1" applyFont="1" applyFill="1" applyBorder="1" applyAlignment="1">
      <alignment horizontal="center"/>
    </xf>
    <xf numFmtId="11" fontId="13" fillId="6" borderId="3" xfId="0" applyNumberFormat="1" applyFont="1" applyFill="1" applyBorder="1" applyAlignment="1" applyProtection="1">
      <alignment horizontal="center"/>
      <protection locked="0"/>
    </xf>
    <xf numFmtId="11" fontId="9" fillId="6" borderId="1" xfId="0" applyNumberFormat="1" applyFont="1" applyFill="1" applyBorder="1" applyProtection="1">
      <protection locked="0"/>
    </xf>
    <xf numFmtId="11" fontId="10" fillId="6" borderId="2" xfId="0" applyNumberFormat="1" applyFont="1" applyFill="1" applyBorder="1" applyAlignment="1">
      <alignment horizontal="center"/>
    </xf>
    <xf numFmtId="11" fontId="10" fillId="6" borderId="1" xfId="0" applyNumberFormat="1" applyFont="1" applyFill="1" applyBorder="1" applyAlignment="1">
      <alignment horizontal="center"/>
    </xf>
    <xf numFmtId="11" fontId="9" fillId="0" borderId="6" xfId="0" applyNumberFormat="1" applyFont="1" applyBorder="1" applyAlignment="1">
      <alignment horizontal="center"/>
    </xf>
    <xf numFmtId="11" fontId="9" fillId="0" borderId="9" xfId="0" applyNumberFormat="1" applyFont="1" applyBorder="1" applyAlignment="1">
      <alignment horizontal="center"/>
    </xf>
    <xf numFmtId="11" fontId="9" fillId="0" borderId="10" xfId="0" applyNumberFormat="1" applyFont="1" applyBorder="1" applyAlignment="1">
      <alignment horizontal="center"/>
    </xf>
    <xf numFmtId="11" fontId="9" fillId="0" borderId="13" xfId="0" applyNumberFormat="1" applyFont="1" applyBorder="1" applyAlignment="1">
      <alignment horizontal="center"/>
    </xf>
    <xf numFmtId="11" fontId="13" fillId="6" borderId="2" xfId="0" applyNumberFormat="1" applyFont="1" applyFill="1" applyBorder="1" applyAlignment="1" applyProtection="1">
      <alignment horizontal="center"/>
      <protection locked="0"/>
    </xf>
    <xf numFmtId="11" fontId="13" fillId="6" borderId="1" xfId="0" applyNumberFormat="1" applyFont="1" applyFill="1" applyBorder="1" applyAlignment="1" applyProtection="1">
      <alignment horizontal="center"/>
      <protection locked="0"/>
    </xf>
    <xf numFmtId="11" fontId="9" fillId="0" borderId="6" xfId="0" applyNumberFormat="1" applyFont="1" applyBorder="1" applyAlignment="1" applyProtection="1">
      <alignment horizontal="center"/>
      <protection locked="0"/>
    </xf>
    <xf numFmtId="11" fontId="9" fillId="0" borderId="9" xfId="0" applyNumberFormat="1" applyFont="1" applyBorder="1" applyAlignment="1" applyProtection="1">
      <alignment horizontal="center"/>
      <protection locked="0"/>
    </xf>
    <xf numFmtId="11" fontId="9" fillId="0" borderId="14" xfId="0" applyNumberFormat="1" applyFont="1" applyBorder="1" applyAlignment="1" applyProtection="1">
      <alignment horizontal="center"/>
      <protection locked="0"/>
    </xf>
    <xf numFmtId="11" fontId="9" fillId="0" borderId="15" xfId="0" applyNumberFormat="1" applyFont="1" applyBorder="1" applyAlignment="1" applyProtection="1">
      <alignment horizontal="center"/>
      <protection locked="0"/>
    </xf>
    <xf numFmtId="11" fontId="9" fillId="0" borderId="10" xfId="0" applyNumberFormat="1" applyFont="1" applyBorder="1" applyAlignment="1" applyProtection="1">
      <alignment horizontal="center"/>
      <protection locked="0"/>
    </xf>
    <xf numFmtId="11" fontId="9" fillId="0" borderId="13" xfId="0" applyNumberFormat="1" applyFont="1" applyBorder="1" applyAlignment="1" applyProtection="1">
      <alignment horizontal="center"/>
      <protection locked="0"/>
    </xf>
    <xf numFmtId="11" fontId="10" fillId="6" borderId="6" xfId="0" applyNumberFormat="1" applyFont="1" applyFill="1" applyBorder="1" applyAlignment="1">
      <alignment horizontal="right"/>
    </xf>
    <xf numFmtId="11" fontId="10" fillId="6" borderId="7" xfId="0" applyNumberFormat="1" applyFont="1" applyFill="1" applyBorder="1" applyAlignment="1">
      <alignment horizontal="right"/>
    </xf>
    <xf numFmtId="11" fontId="10" fillId="6" borderId="9" xfId="0" applyNumberFormat="1" applyFont="1" applyFill="1" applyBorder="1" applyAlignment="1">
      <alignment horizontal="right"/>
    </xf>
    <xf numFmtId="11" fontId="9" fillId="0" borderId="14" xfId="0" applyNumberFormat="1" applyFont="1" applyBorder="1" applyAlignment="1">
      <alignment horizontal="right"/>
    </xf>
    <xf numFmtId="11" fontId="9" fillId="0" borderId="0" xfId="0" applyNumberFormat="1" applyFont="1" applyBorder="1" applyAlignment="1">
      <alignment horizontal="right"/>
    </xf>
    <xf numFmtId="11" fontId="9" fillId="0" borderId="15" xfId="0" applyNumberFormat="1" applyFont="1" applyBorder="1" applyAlignment="1">
      <alignment horizontal="right"/>
    </xf>
    <xf numFmtId="11" fontId="9" fillId="0" borderId="10" xfId="0" applyNumberFormat="1" applyFont="1" applyBorder="1" applyAlignment="1">
      <alignment horizontal="right"/>
    </xf>
    <xf numFmtId="11" fontId="9" fillId="0" borderId="11" xfId="0" applyNumberFormat="1" applyFont="1" applyBorder="1" applyAlignment="1">
      <alignment horizontal="right"/>
    </xf>
    <xf numFmtId="11" fontId="9" fillId="0" borderId="13" xfId="0" applyNumberFormat="1" applyFont="1" applyBorder="1" applyAlignment="1">
      <alignment horizontal="right"/>
    </xf>
    <xf numFmtId="0" fontId="9" fillId="6" borderId="6" xfId="0" applyFont="1" applyFill="1" applyBorder="1" applyAlignment="1" applyProtection="1">
      <alignment horizontal="right"/>
      <protection locked="0"/>
    </xf>
    <xf numFmtId="0" fontId="9" fillId="6" borderId="9" xfId="0" applyFont="1" applyFill="1" applyBorder="1" applyAlignment="1" applyProtection="1">
      <alignment horizontal="right"/>
      <protection locked="0"/>
    </xf>
    <xf numFmtId="0" fontId="9" fillId="0" borderId="15" xfId="0" applyFont="1" applyFill="1" applyBorder="1" applyAlignment="1" applyProtection="1">
      <alignment horizontal="right"/>
      <protection locked="0"/>
    </xf>
    <xf numFmtId="0" fontId="9" fillId="0" borderId="13" xfId="0" applyFont="1" applyFill="1" applyBorder="1" applyAlignment="1" applyProtection="1">
      <alignment horizontal="right"/>
      <protection locked="0"/>
    </xf>
    <xf numFmtId="0" fontId="9" fillId="6" borderId="1" xfId="0" applyFont="1" applyFill="1" applyBorder="1" applyAlignment="1" applyProtection="1">
      <alignment horizontal="right"/>
      <protection locked="0"/>
    </xf>
    <xf numFmtId="11" fontId="10" fillId="6" borderId="2" xfId="0" applyNumberFormat="1" applyFont="1" applyFill="1" applyBorder="1" applyAlignment="1">
      <alignment horizontal="right"/>
    </xf>
    <xf numFmtId="11" fontId="10" fillId="6" borderId="3" xfId="0" applyNumberFormat="1" applyFont="1" applyFill="1" applyBorder="1" applyAlignment="1">
      <alignment horizontal="right"/>
    </xf>
    <xf numFmtId="11" fontId="10" fillId="6" borderId="1" xfId="0" applyNumberFormat="1" applyFont="1" applyFill="1" applyBorder="1" applyAlignment="1">
      <alignment horizontal="right"/>
    </xf>
    <xf numFmtId="11" fontId="0" fillId="0" borderId="10" xfId="0" applyNumberFormat="1" applyBorder="1" applyAlignment="1">
      <alignment horizontal="center"/>
    </xf>
    <xf numFmtId="11" fontId="0" fillId="0" borderId="11" xfId="0" applyNumberFormat="1" applyBorder="1" applyAlignment="1">
      <alignment horizontal="center"/>
    </xf>
    <xf numFmtId="11" fontId="0" fillId="0" borderId="13" xfId="0" applyNumberFormat="1" applyBorder="1" applyAlignment="1">
      <alignment horizontal="center"/>
    </xf>
    <xf numFmtId="0" fontId="0" fillId="0" borderId="0" xfId="0" applyAlignment="1">
      <alignment vertical="center" wrapText="1"/>
    </xf>
    <xf numFmtId="0" fontId="14" fillId="7" borderId="19" xfId="0" applyFont="1" applyFill="1" applyBorder="1" applyAlignment="1">
      <alignment vertical="center" wrapText="1"/>
    </xf>
    <xf numFmtId="0" fontId="14" fillId="7" borderId="19" xfId="0" applyFont="1" applyFill="1" applyBorder="1" applyAlignment="1">
      <alignment horizontal="left" vertical="center" wrapText="1"/>
    </xf>
    <xf numFmtId="0" fontId="14" fillId="7" borderId="19" xfId="0" applyFont="1" applyFill="1" applyBorder="1" applyAlignment="1">
      <alignment horizontal="left" vertical="center"/>
    </xf>
    <xf numFmtId="0" fontId="0" fillId="0" borderId="19" xfId="0" applyBorder="1" applyAlignment="1">
      <alignment horizontal="left" vertical="center" wrapText="1"/>
    </xf>
    <xf numFmtId="0" fontId="0" fillId="0" borderId="19" xfId="0" applyBorder="1" applyAlignment="1">
      <alignment horizontal="left" vertical="center"/>
    </xf>
    <xf numFmtId="0" fontId="0" fillId="9" borderId="19" xfId="0" applyFill="1" applyBorder="1" applyAlignment="1">
      <alignment horizontal="left" vertical="center" wrapText="1"/>
    </xf>
    <xf numFmtId="0" fontId="0" fillId="0" borderId="19" xfId="0" applyBorder="1" applyAlignment="1">
      <alignment horizontal="left" vertical="center" wrapText="1"/>
    </xf>
    <xf numFmtId="0" fontId="0" fillId="9" borderId="20" xfId="0" applyFill="1" applyBorder="1" applyAlignment="1">
      <alignment horizontal="left" vertical="center" wrapText="1"/>
    </xf>
    <xf numFmtId="0" fontId="0" fillId="9" borderId="21" xfId="0" applyFill="1" applyBorder="1" applyAlignment="1">
      <alignment horizontal="left" vertical="center" wrapText="1"/>
    </xf>
    <xf numFmtId="0" fontId="0" fillId="9" borderId="22" xfId="0" applyFill="1" applyBorder="1" applyAlignment="1">
      <alignment horizontal="left" vertical="center" wrapText="1"/>
    </xf>
    <xf numFmtId="0" fontId="0" fillId="9" borderId="31" xfId="0" applyFill="1" applyBorder="1" applyAlignment="1">
      <alignment horizontal="left" vertical="center" wrapText="1"/>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0" fontId="0" fillId="9" borderId="33" xfId="0" applyFill="1" applyBorder="1" applyAlignment="1">
      <alignment horizontal="left" vertical="center" wrapText="1"/>
    </xf>
    <xf numFmtId="0" fontId="0" fillId="0" borderId="33" xfId="0" applyBorder="1" applyAlignment="1">
      <alignment horizontal="left" vertical="center" wrapText="1"/>
    </xf>
    <xf numFmtId="0" fontId="0" fillId="9" borderId="23" xfId="0" applyFill="1" applyBorder="1" applyAlignment="1">
      <alignment horizontal="left" vertical="center" wrapText="1"/>
    </xf>
    <xf numFmtId="0" fontId="0" fillId="9" borderId="0" xfId="0" applyFill="1" applyAlignment="1">
      <alignment horizontal="left" vertical="center" wrapText="1"/>
    </xf>
    <xf numFmtId="0" fontId="0" fillId="9" borderId="24" xfId="0" applyFill="1"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vertical="center"/>
    </xf>
    <xf numFmtId="0" fontId="0" fillId="0" borderId="20" xfId="0" applyBorder="1" applyAlignment="1">
      <alignment horizontal="left" vertical="center"/>
    </xf>
    <xf numFmtId="0" fontId="0" fillId="9" borderId="23" xfId="0" applyFill="1" applyBorder="1" applyAlignment="1">
      <alignment horizontal="center" vertical="center"/>
    </xf>
    <xf numFmtId="0" fontId="0" fillId="9" borderId="0" xfId="0" applyFill="1" applyAlignment="1">
      <alignment horizontal="center" vertical="center"/>
    </xf>
    <xf numFmtId="0" fontId="0" fillId="9" borderId="24" xfId="0" applyFill="1" applyBorder="1" applyAlignment="1">
      <alignment horizontal="center" vertical="center"/>
    </xf>
    <xf numFmtId="0" fontId="0" fillId="9" borderId="24" xfId="0" applyFill="1" applyBorder="1" applyAlignment="1">
      <alignment horizontal="center" vertical="center" wrapText="1"/>
    </xf>
    <xf numFmtId="0" fontId="0" fillId="0" borderId="19" xfId="0" applyBorder="1" applyAlignment="1">
      <alignment vertical="center"/>
    </xf>
    <xf numFmtId="0" fontId="0" fillId="9" borderId="27" xfId="0"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9" borderId="28" xfId="0" applyFill="1" applyBorder="1" applyAlignment="1">
      <alignment vertical="center" wrapText="1"/>
    </xf>
    <xf numFmtId="0" fontId="0" fillId="9" borderId="29" xfId="0" applyFill="1" applyBorder="1" applyAlignment="1">
      <alignment vertical="center" wrapText="1"/>
    </xf>
    <xf numFmtId="0" fontId="0" fillId="9" borderId="30" xfId="0" applyFill="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left" vertical="center"/>
    </xf>
    <xf numFmtId="0" fontId="0" fillId="9" borderId="28" xfId="0" applyFill="1" applyBorder="1" applyAlignment="1">
      <alignment horizontal="center" vertical="center" wrapText="1"/>
    </xf>
    <xf numFmtId="0" fontId="0" fillId="9" borderId="29" xfId="0" applyFill="1" applyBorder="1" applyAlignment="1">
      <alignment horizontal="center" vertical="center" wrapText="1"/>
    </xf>
    <xf numFmtId="0" fontId="0" fillId="9" borderId="30"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25" xfId="0" applyFill="1" applyBorder="1" applyAlignment="1">
      <alignment horizontal="center" vertical="center" wrapText="1"/>
    </xf>
    <xf numFmtId="0" fontId="0" fillId="9" borderId="27" xfId="0" applyFill="1" applyBorder="1" applyAlignment="1">
      <alignment horizontal="center" vertical="center" wrapText="1"/>
    </xf>
    <xf numFmtId="0" fontId="0" fillId="9" borderId="25" xfId="0" applyFill="1" applyBorder="1" applyAlignment="1">
      <alignment horizontal="center" vertical="center"/>
    </xf>
    <xf numFmtId="0" fontId="0" fillId="9" borderId="26" xfId="0" applyFill="1" applyBorder="1" applyAlignment="1">
      <alignment horizontal="center" vertical="center"/>
    </xf>
    <xf numFmtId="0" fontId="0" fillId="9" borderId="27" xfId="0" applyFill="1" applyBorder="1" applyAlignment="1">
      <alignment horizontal="center" vertical="center"/>
    </xf>
    <xf numFmtId="0" fontId="0" fillId="10" borderId="21" xfId="0" applyFill="1" applyBorder="1" applyAlignment="1">
      <alignment horizontal="left" vertical="center"/>
    </xf>
    <xf numFmtId="0" fontId="0" fillId="9" borderId="23" xfId="0" applyFill="1" applyBorder="1" applyAlignment="1">
      <alignment horizontal="center" vertical="center" wrapText="1"/>
    </xf>
    <xf numFmtId="0" fontId="0" fillId="9" borderId="0" xfId="0" applyFill="1" applyAlignment="1">
      <alignment horizontal="center" vertical="center" wrapText="1"/>
    </xf>
    <xf numFmtId="0" fontId="0" fillId="9" borderId="24" xfId="0" applyFill="1" applyBorder="1" applyAlignment="1">
      <alignment horizontal="center" vertical="center" wrapText="1"/>
    </xf>
    <xf numFmtId="0" fontId="0" fillId="9" borderId="26" xfId="0" applyFill="1" applyBorder="1" applyAlignment="1">
      <alignment horizontal="center" vertical="center" wrapText="1"/>
    </xf>
    <xf numFmtId="0" fontId="0" fillId="0" borderId="19" xfId="0" applyBorder="1" applyAlignment="1">
      <alignment horizontal="left" vertical="center" wrapText="1"/>
    </xf>
    <xf numFmtId="0" fontId="0" fillId="0" borderId="33" xfId="0" applyBorder="1" applyAlignment="1">
      <alignment horizontal="center" vertical="center" wrapText="1"/>
    </xf>
    <xf numFmtId="0" fontId="0" fillId="9" borderId="19" xfId="0" applyFill="1" applyBorder="1" applyAlignment="1">
      <alignment horizontal="left" vertical="center" wrapText="1"/>
    </xf>
    <xf numFmtId="0" fontId="0" fillId="9" borderId="19" xfId="0" applyFill="1" applyBorder="1" applyAlignment="1">
      <alignment horizontal="left" vertical="center"/>
    </xf>
    <xf numFmtId="0" fontId="0" fillId="9" borderId="31" xfId="0" applyFill="1" applyBorder="1" applyAlignment="1">
      <alignment horizontal="center" vertical="center"/>
    </xf>
    <xf numFmtId="0" fontId="0" fillId="9" borderId="32" xfId="0" applyFill="1" applyBorder="1" applyAlignment="1">
      <alignment horizontal="center" vertical="center"/>
    </xf>
    <xf numFmtId="0" fontId="0" fillId="9" borderId="33" xfId="0" applyFill="1" applyBorder="1" applyAlignment="1">
      <alignment horizontal="center" vertical="center"/>
    </xf>
    <xf numFmtId="0" fontId="0" fillId="9" borderId="20" xfId="0" applyFill="1" applyBorder="1" applyAlignment="1">
      <alignment horizontal="center" vertical="center"/>
    </xf>
    <xf numFmtId="0" fontId="0" fillId="9" borderId="21" xfId="0" applyFill="1" applyBorder="1" applyAlignment="1">
      <alignment horizontal="center" vertical="center"/>
    </xf>
    <xf numFmtId="0" fontId="0" fillId="9" borderId="22" xfId="0" applyFill="1" applyBorder="1" applyAlignment="1">
      <alignment horizontal="center" vertical="center"/>
    </xf>
    <xf numFmtId="0" fontId="0" fillId="9" borderId="23" xfId="0" applyFill="1" applyBorder="1" applyAlignment="1">
      <alignment horizontal="center" vertical="center"/>
    </xf>
    <xf numFmtId="0" fontId="0" fillId="9" borderId="0" xfId="0" applyFill="1" applyAlignment="1">
      <alignment horizontal="center" vertical="center"/>
    </xf>
    <xf numFmtId="0" fontId="0" fillId="9" borderId="24" xfId="0" applyFill="1" applyBorder="1" applyAlignment="1">
      <alignment horizontal="center" vertical="center"/>
    </xf>
    <xf numFmtId="0" fontId="0" fillId="0" borderId="19" xfId="0" applyBorder="1" applyAlignment="1">
      <alignment horizontal="left" vertical="center"/>
    </xf>
    <xf numFmtId="0" fontId="0" fillId="9" borderId="21" xfId="0" applyFill="1" applyBorder="1" applyAlignment="1">
      <alignment horizontal="center" vertical="center" wrapText="1"/>
    </xf>
    <xf numFmtId="0" fontId="15" fillId="7" borderId="19" xfId="0" applyFont="1" applyFill="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0" fontId="15" fillId="7" borderId="23"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24" xfId="0" applyFont="1" applyFill="1" applyBorder="1" applyAlignment="1">
      <alignment horizontal="center" vertical="center" wrapText="1"/>
    </xf>
    <xf numFmtId="0" fontId="15" fillId="7" borderId="25" xfId="0" applyFont="1" applyFill="1" applyBorder="1" applyAlignment="1">
      <alignment horizontal="center" vertical="center" wrapText="1"/>
    </xf>
    <xf numFmtId="0" fontId="15" fillId="7" borderId="26" xfId="0" applyFont="1" applyFill="1" applyBorder="1" applyAlignment="1">
      <alignment horizontal="center" vertical="center" wrapText="1"/>
    </xf>
    <xf numFmtId="0" fontId="15" fillId="7" borderId="27" xfId="0" applyFont="1" applyFill="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1" xfId="0" applyFont="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3" fillId="4" borderId="1" xfId="0" applyFont="1" applyFill="1" applyBorder="1" applyAlignment="1">
      <alignment horizontal="center"/>
    </xf>
    <xf numFmtId="0" fontId="12" fillId="0" borderId="4" xfId="0" applyFont="1" applyBorder="1" applyAlignment="1" applyProtection="1">
      <alignment horizontal="center"/>
      <protection locked="0"/>
    </xf>
    <xf numFmtId="0" fontId="12" fillId="0" borderId="5" xfId="0" applyFont="1" applyBorder="1" applyAlignment="1" applyProtection="1">
      <alignment horizontal="center"/>
      <protection locked="0"/>
    </xf>
    <xf numFmtId="0" fontId="11" fillId="0" borderId="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0" fillId="0" borderId="0" xfId="0" applyFill="1" applyAlignment="1" applyProtection="1">
      <alignment horizontal="center"/>
      <protection locked="0"/>
    </xf>
    <xf numFmtId="0" fontId="0" fillId="0" borderId="0" xfId="0" applyNumberFormat="1" applyAlignment="1" applyProtection="1">
      <alignment horizontal="center"/>
      <protection locked="0"/>
    </xf>
    <xf numFmtId="0" fontId="4" fillId="0" borderId="0" xfId="1" applyProtection="1">
      <protection locked="0"/>
    </xf>
    <xf numFmtId="0" fontId="11" fillId="0" borderId="0" xfId="0" applyFont="1" applyAlignment="1">
      <alignment horizontal="left" vertical="top"/>
    </xf>
    <xf numFmtId="2" fontId="0" fillId="0" borderId="19" xfId="0" applyNumberFormat="1" applyBorder="1" applyAlignment="1">
      <alignment horizontal="left" vertical="center" wrapText="1"/>
    </xf>
    <xf numFmtId="0" fontId="0" fillId="9" borderId="0" xfId="0" applyFill="1" applyBorder="1" applyAlignment="1">
      <alignment horizontal="center" vertical="center" wrapText="1"/>
    </xf>
    <xf numFmtId="0" fontId="0" fillId="9" borderId="0" xfId="0" applyFill="1" applyBorder="1" applyAlignment="1">
      <alignment horizontal="center" vertical="center"/>
    </xf>
    <xf numFmtId="0" fontId="0" fillId="9" borderId="31" xfId="0" applyFill="1" applyBorder="1" applyAlignment="1">
      <alignment vertical="center" wrapText="1"/>
    </xf>
    <xf numFmtId="0" fontId="0" fillId="9" borderId="32" xfId="0" applyFill="1" applyBorder="1" applyAlignment="1">
      <alignment vertical="center" wrapText="1"/>
    </xf>
    <xf numFmtId="0" fontId="0" fillId="9" borderId="33" xfId="0" applyFill="1" applyBorder="1" applyAlignment="1">
      <alignment vertical="center" wrapText="1"/>
    </xf>
    <xf numFmtId="3" fontId="0" fillId="0" borderId="19" xfId="0" applyNumberFormat="1" applyBorder="1" applyAlignment="1">
      <alignment horizontal="left" vertical="center" wrapText="1"/>
    </xf>
    <xf numFmtId="3" fontId="0" fillId="0" borderId="31" xfId="0" applyNumberFormat="1" applyBorder="1" applyAlignment="1">
      <alignment horizontal="center" vertical="center" wrapText="1"/>
    </xf>
    <xf numFmtId="3" fontId="0" fillId="0" borderId="19" xfId="0" applyNumberFormat="1" applyBorder="1" applyAlignment="1">
      <alignment horizontal="left" vertical="center" wrapText="1"/>
    </xf>
  </cellXfs>
  <cellStyles count="2">
    <cellStyle name="Normal" xfId="0" builtinId="0"/>
    <cellStyle name="Normal 2" xfId="1" xr:uid="{26355070-497C-49E4-BDCF-ADA714FBEF91}"/>
  </cellStyles>
  <dxfs count="0"/>
  <tableStyles count="0" defaultTableStyle="TableStyleMedium2" defaultPivotStyle="PivotStyleLight16"/>
  <colors>
    <mruColors>
      <color rgb="FFE9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57A3A-CCF6-4E34-AC97-B87FA6B41AFA}">
  <dimension ref="A1:H16"/>
  <sheetViews>
    <sheetView tabSelected="1" zoomScaleNormal="100" workbookViewId="0">
      <pane xSplit="2" ySplit="1" topLeftCell="C2" activePane="bottomRight" state="frozen"/>
      <selection pane="topRight" activeCell="C1" sqref="C1"/>
      <selection pane="bottomLeft" activeCell="A2" sqref="A2"/>
      <selection pane="bottomRight" activeCell="C2" sqref="C2"/>
    </sheetView>
  </sheetViews>
  <sheetFormatPr defaultColWidth="9.140625" defaultRowHeight="15"/>
  <cols>
    <col min="1" max="1" width="11.42578125" style="17" bestFit="1" customWidth="1"/>
    <col min="2" max="2" width="38.42578125" style="17" bestFit="1" customWidth="1"/>
    <col min="3" max="3" width="13.42578125" style="17" bestFit="1" customWidth="1"/>
    <col min="4" max="4" width="12.85546875" style="17" bestFit="1" customWidth="1"/>
    <col min="5" max="5" width="87.140625" style="17" bestFit="1" customWidth="1"/>
    <col min="6" max="6" width="15.140625" style="17" bestFit="1" customWidth="1"/>
    <col min="7" max="7" width="14.7109375" style="17" bestFit="1" customWidth="1"/>
    <col min="8" max="8" width="76.42578125" style="19" bestFit="1" customWidth="1"/>
    <col min="9" max="16384" width="9.140625" style="17"/>
  </cols>
  <sheetData>
    <row r="1" spans="1:8">
      <c r="A1" s="1" t="s">
        <v>0</v>
      </c>
      <c r="B1" s="1" t="s">
        <v>106</v>
      </c>
      <c r="C1" s="1" t="s">
        <v>1</v>
      </c>
      <c r="D1" s="1" t="s">
        <v>12</v>
      </c>
      <c r="E1" s="1" t="s">
        <v>2</v>
      </c>
      <c r="F1" s="1" t="s">
        <v>3</v>
      </c>
      <c r="G1" s="1" t="s">
        <v>86</v>
      </c>
      <c r="H1" s="15" t="s">
        <v>4</v>
      </c>
    </row>
    <row r="2" spans="1:8">
      <c r="A2" s="1" t="s">
        <v>5</v>
      </c>
      <c r="B2" s="25" t="s">
        <v>91</v>
      </c>
      <c r="C2" s="2" t="s">
        <v>6</v>
      </c>
      <c r="D2" s="2" t="s">
        <v>13</v>
      </c>
      <c r="E2" s="22" t="s">
        <v>15</v>
      </c>
      <c r="F2" s="2">
        <v>17.7</v>
      </c>
      <c r="G2" s="2" t="s">
        <v>13</v>
      </c>
      <c r="H2" s="23" t="s">
        <v>157</v>
      </c>
    </row>
    <row r="3" spans="1:8">
      <c r="A3" s="1" t="s">
        <v>7</v>
      </c>
      <c r="B3" s="25" t="s">
        <v>92</v>
      </c>
      <c r="C3" s="2" t="s">
        <v>8</v>
      </c>
      <c r="D3" s="2" t="s">
        <v>13</v>
      </c>
      <c r="E3" s="22" t="s">
        <v>14</v>
      </c>
      <c r="F3" s="2">
        <v>3.0249999999999999</v>
      </c>
      <c r="G3" s="2" t="s">
        <v>13</v>
      </c>
      <c r="H3" s="23" t="s">
        <v>158</v>
      </c>
    </row>
    <row r="4" spans="1:8">
      <c r="A4" s="1" t="s">
        <v>9</v>
      </c>
      <c r="B4" s="26" t="s">
        <v>93</v>
      </c>
      <c r="C4" s="2">
        <v>0.5</v>
      </c>
      <c r="D4" s="2" t="s">
        <v>18</v>
      </c>
      <c r="E4" s="22" t="s">
        <v>24</v>
      </c>
      <c r="F4" s="2">
        <v>0.5</v>
      </c>
      <c r="G4" s="2" t="s">
        <v>18</v>
      </c>
      <c r="H4" s="16" t="s">
        <v>26</v>
      </c>
    </row>
    <row r="5" spans="1:8" ht="17.25">
      <c r="A5" s="1" t="s">
        <v>10</v>
      </c>
      <c r="B5" s="26" t="s">
        <v>94</v>
      </c>
      <c r="C5" s="2">
        <v>16</v>
      </c>
      <c r="D5" s="2" t="s">
        <v>89</v>
      </c>
      <c r="E5" s="22" t="s">
        <v>21</v>
      </c>
      <c r="F5" s="2">
        <v>223</v>
      </c>
      <c r="G5" s="2" t="s">
        <v>271</v>
      </c>
      <c r="H5" s="23" t="s">
        <v>157</v>
      </c>
    </row>
    <row r="6" spans="1:8" ht="17.25">
      <c r="A6" s="1" t="s">
        <v>11</v>
      </c>
      <c r="B6" s="26" t="s">
        <v>95</v>
      </c>
      <c r="C6" s="2">
        <v>49</v>
      </c>
      <c r="D6" s="2" t="s">
        <v>89</v>
      </c>
      <c r="E6" s="22" t="s">
        <v>20</v>
      </c>
      <c r="F6" s="2">
        <v>398</v>
      </c>
      <c r="G6" s="2" t="s">
        <v>271</v>
      </c>
      <c r="H6" s="23" t="s">
        <v>158</v>
      </c>
    </row>
    <row r="7" spans="1:8" ht="30">
      <c r="A7" s="1" t="s">
        <v>16</v>
      </c>
      <c r="B7" s="26" t="s">
        <v>96</v>
      </c>
      <c r="C7" s="2">
        <v>0.5</v>
      </c>
      <c r="D7" s="2" t="s">
        <v>18</v>
      </c>
      <c r="E7" s="22" t="s">
        <v>19</v>
      </c>
      <c r="F7" s="153" t="s">
        <v>31</v>
      </c>
      <c r="G7" s="153"/>
      <c r="H7" s="153"/>
    </row>
    <row r="8" spans="1:8" ht="30">
      <c r="A8" s="1" t="s">
        <v>28</v>
      </c>
      <c r="B8" s="26" t="s">
        <v>98</v>
      </c>
      <c r="C8" s="5"/>
      <c r="D8" s="5"/>
      <c r="E8" s="24"/>
      <c r="F8" s="2">
        <v>0.64</v>
      </c>
      <c r="G8" s="2" t="s">
        <v>18</v>
      </c>
      <c r="H8" s="23" t="s">
        <v>157</v>
      </c>
    </row>
    <row r="9" spans="1:8" ht="30">
      <c r="A9" s="1" t="s">
        <v>27</v>
      </c>
      <c r="B9" s="26" t="s">
        <v>99</v>
      </c>
      <c r="C9" s="5"/>
      <c r="D9" s="5"/>
      <c r="E9" s="24"/>
      <c r="F9" s="2">
        <v>0.4</v>
      </c>
      <c r="G9" s="2" t="s">
        <v>18</v>
      </c>
      <c r="H9" s="23" t="s">
        <v>158</v>
      </c>
    </row>
    <row r="10" spans="1:8" ht="30">
      <c r="A10" s="3" t="s">
        <v>17</v>
      </c>
      <c r="B10" s="26" t="s">
        <v>97</v>
      </c>
      <c r="C10" s="18">
        <v>0.1</v>
      </c>
      <c r="D10" s="2" t="s">
        <v>18</v>
      </c>
      <c r="E10" s="22" t="s">
        <v>19</v>
      </c>
      <c r="F10" s="153" t="s">
        <v>31</v>
      </c>
      <c r="G10" s="153"/>
      <c r="H10" s="153"/>
    </row>
    <row r="11" spans="1:8" ht="30">
      <c r="A11" s="3" t="s">
        <v>30</v>
      </c>
      <c r="B11" s="26" t="s">
        <v>100</v>
      </c>
      <c r="C11" s="20"/>
      <c r="D11" s="5"/>
      <c r="E11" s="24"/>
      <c r="F11" s="18">
        <v>0.14000000000000001</v>
      </c>
      <c r="G11" s="2" t="s">
        <v>18</v>
      </c>
      <c r="H11" s="23" t="s">
        <v>157</v>
      </c>
    </row>
    <row r="12" spans="1:8" ht="30">
      <c r="A12" s="3" t="s">
        <v>29</v>
      </c>
      <c r="B12" s="26" t="s">
        <v>101</v>
      </c>
      <c r="C12" s="20"/>
      <c r="D12" s="5"/>
      <c r="E12" s="24"/>
      <c r="F12" s="18">
        <v>0.08</v>
      </c>
      <c r="G12" s="2" t="s">
        <v>18</v>
      </c>
      <c r="H12" s="23" t="s">
        <v>158</v>
      </c>
    </row>
    <row r="13" spans="1:8" ht="30">
      <c r="A13" s="3" t="s">
        <v>87</v>
      </c>
      <c r="B13" s="27" t="s">
        <v>102</v>
      </c>
      <c r="C13" s="21"/>
      <c r="D13" s="21"/>
      <c r="E13" s="21"/>
      <c r="F13" s="18">
        <v>0.1</v>
      </c>
      <c r="G13" s="2" t="s">
        <v>18</v>
      </c>
      <c r="H13" s="23" t="s">
        <v>157</v>
      </c>
    </row>
    <row r="14" spans="1:8" ht="30">
      <c r="A14" s="3" t="s">
        <v>88</v>
      </c>
      <c r="B14" s="27" t="s">
        <v>103</v>
      </c>
      <c r="C14" s="21"/>
      <c r="D14" s="21"/>
      <c r="E14" s="21"/>
      <c r="F14" s="18">
        <v>7.0000000000000007E-2</v>
      </c>
      <c r="G14" s="2" t="s">
        <v>18</v>
      </c>
      <c r="H14" s="23" t="s">
        <v>158</v>
      </c>
    </row>
    <row r="15" spans="1:8" ht="30">
      <c r="A15" s="3" t="s">
        <v>22</v>
      </c>
      <c r="B15" s="27" t="s">
        <v>104</v>
      </c>
      <c r="C15" s="4">
        <v>176.4</v>
      </c>
      <c r="D15" s="2" t="s">
        <v>90</v>
      </c>
      <c r="E15" s="22" t="s">
        <v>25</v>
      </c>
      <c r="F15" s="14">
        <f>((F9*ETiw_h)+(F12*ETiw_s))*SE*F6*F3*F14*EFiw</f>
        <v>20226.360000000004</v>
      </c>
      <c r="G15" s="2" t="s">
        <v>270</v>
      </c>
      <c r="H15" s="152" t="s">
        <v>159</v>
      </c>
    </row>
    <row r="16" spans="1:8" ht="30">
      <c r="A16" s="3" t="s">
        <v>23</v>
      </c>
      <c r="B16" s="27" t="s">
        <v>105</v>
      </c>
      <c r="C16" s="4">
        <v>3200400</v>
      </c>
      <c r="D16" s="2" t="s">
        <v>89</v>
      </c>
      <c r="E16" s="22" t="s">
        <v>25</v>
      </c>
      <c r="F16" s="14">
        <f>((((F8*EFres_c*ETres_c_h)+(F11*EFres_c*ETres_c_s))*SE*AAFres_c*F5*F2*F13)+(((F9*EFres_a*ETres_a_h)+(F12*EFres_a*ETres_a_s))*SE*AAFres_a*F6*F3*F14))</f>
        <v>119588.31289999999</v>
      </c>
      <c r="G16" s="2" t="s">
        <v>270</v>
      </c>
      <c r="H16" s="152"/>
    </row>
  </sheetData>
  <mergeCells count="3">
    <mergeCell ref="H15:H16"/>
    <mergeCell ref="F7:H7"/>
    <mergeCell ref="F10:H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15F07-F4A0-40A4-8F1A-E6FBDFFBA0E1}">
  <dimension ref="A1:X44"/>
  <sheetViews>
    <sheetView zoomScale="85" zoomScaleNormal="85" workbookViewId="0">
      <pane ySplit="4" topLeftCell="A5" activePane="bottomLeft" state="frozen"/>
      <selection pane="bottomLeft" activeCell="A5" sqref="A5"/>
    </sheetView>
  </sheetViews>
  <sheetFormatPr defaultColWidth="33.85546875" defaultRowHeight="15"/>
  <cols>
    <col min="1" max="1" width="15.5703125" style="118" customWidth="1"/>
    <col min="2" max="2" width="57.140625" style="118" bestFit="1" customWidth="1"/>
    <col min="3" max="3" width="10.42578125" style="147" bestFit="1" customWidth="1"/>
    <col min="4" max="4" width="14.42578125" style="147" bestFit="1" customWidth="1"/>
    <col min="5" max="5" width="11.7109375" style="147" bestFit="1" customWidth="1"/>
    <col min="6" max="6" width="11.5703125" style="147" bestFit="1" customWidth="1"/>
    <col min="7" max="7" width="10.28515625" style="147" customWidth="1"/>
    <col min="8" max="8" width="11.5703125" style="147" bestFit="1" customWidth="1"/>
    <col min="9" max="9" width="18" style="147" bestFit="1" customWidth="1"/>
    <col min="10" max="10" width="12.5703125" style="147" bestFit="1" customWidth="1"/>
    <col min="11" max="11" width="9.140625" style="147" bestFit="1" customWidth="1"/>
    <col min="12" max="12" width="14.28515625" style="147" bestFit="1" customWidth="1"/>
    <col min="13" max="13" width="13.140625" style="139" bestFit="1" customWidth="1"/>
    <col min="14" max="14" width="6.140625" style="148" bestFit="1" customWidth="1"/>
    <col min="15" max="15" width="12.42578125" style="148" bestFit="1" customWidth="1"/>
    <col min="16" max="16" width="13.140625" style="139" bestFit="1" customWidth="1"/>
    <col min="17" max="17" width="6.140625" style="148" bestFit="1" customWidth="1"/>
    <col min="18" max="18" width="12.42578125" style="148" bestFit="1" customWidth="1"/>
    <col min="19" max="19" width="17.5703125" style="118" bestFit="1" customWidth="1"/>
    <col min="20" max="20" width="24.5703125" style="118" bestFit="1" customWidth="1"/>
    <col min="21" max="21" width="12.7109375" style="118" bestFit="1" customWidth="1"/>
    <col min="22" max="22" width="17.140625" style="118" bestFit="1" customWidth="1"/>
    <col min="23" max="23" width="11.85546875" style="118" bestFit="1" customWidth="1"/>
    <col min="24" max="24" width="10.140625" style="118" bestFit="1" customWidth="1"/>
    <col min="25" max="16384" width="33.85546875" style="118"/>
  </cols>
  <sheetData>
    <row r="1" spans="1:24" ht="15" customHeight="1">
      <c r="A1" s="184" t="s">
        <v>163</v>
      </c>
      <c r="B1" s="184"/>
      <c r="C1" s="188" t="s">
        <v>164</v>
      </c>
      <c r="D1" s="189"/>
      <c r="E1" s="189"/>
      <c r="F1" s="189"/>
      <c r="G1" s="189"/>
      <c r="H1" s="190"/>
      <c r="I1" s="184" t="s">
        <v>165</v>
      </c>
      <c r="J1" s="188" t="s">
        <v>166</v>
      </c>
      <c r="K1" s="189"/>
      <c r="L1" s="190"/>
      <c r="M1" s="184" t="s">
        <v>167</v>
      </c>
      <c r="N1" s="184"/>
      <c r="O1" s="184"/>
      <c r="P1" s="184"/>
      <c r="Q1" s="184"/>
      <c r="R1" s="184"/>
      <c r="S1" s="184" t="s">
        <v>168</v>
      </c>
      <c r="T1" s="184"/>
      <c r="U1" s="184"/>
      <c r="V1" s="184" t="s">
        <v>169</v>
      </c>
      <c r="W1" s="184"/>
      <c r="X1" s="184"/>
    </row>
    <row r="2" spans="1:24" ht="15" customHeight="1">
      <c r="A2" s="184"/>
      <c r="B2" s="184"/>
      <c r="C2" s="191"/>
      <c r="D2" s="192"/>
      <c r="E2" s="192"/>
      <c r="F2" s="192"/>
      <c r="G2" s="192"/>
      <c r="H2" s="193"/>
      <c r="I2" s="184"/>
      <c r="J2" s="191"/>
      <c r="K2" s="192"/>
      <c r="L2" s="193"/>
      <c r="M2" s="184"/>
      <c r="N2" s="184"/>
      <c r="O2" s="184"/>
      <c r="P2" s="184"/>
      <c r="Q2" s="184"/>
      <c r="R2" s="184"/>
      <c r="S2" s="184"/>
      <c r="T2" s="184"/>
      <c r="U2" s="184"/>
      <c r="V2" s="184"/>
      <c r="W2" s="184"/>
      <c r="X2" s="184"/>
    </row>
    <row r="3" spans="1:24" ht="19.5" customHeight="1">
      <c r="A3" s="184"/>
      <c r="B3" s="184"/>
      <c r="C3" s="194"/>
      <c r="D3" s="195"/>
      <c r="E3" s="195"/>
      <c r="F3" s="195"/>
      <c r="G3" s="195"/>
      <c r="H3" s="196"/>
      <c r="I3" s="184"/>
      <c r="J3" s="194"/>
      <c r="K3" s="195"/>
      <c r="L3" s="196"/>
      <c r="M3" s="184"/>
      <c r="N3" s="184"/>
      <c r="O3" s="184"/>
      <c r="P3" s="184"/>
      <c r="Q3" s="184"/>
      <c r="R3" s="184"/>
      <c r="S3" s="184"/>
      <c r="T3" s="184"/>
      <c r="U3" s="184"/>
      <c r="V3" s="184"/>
      <c r="W3" s="184"/>
      <c r="X3" s="184"/>
    </row>
    <row r="4" spans="1:24" ht="45">
      <c r="A4" s="119" t="s">
        <v>170</v>
      </c>
      <c r="B4" s="119" t="s">
        <v>171</v>
      </c>
      <c r="C4" s="120" t="s">
        <v>172</v>
      </c>
      <c r="D4" s="120" t="s">
        <v>173</v>
      </c>
      <c r="E4" s="120" t="s">
        <v>174</v>
      </c>
      <c r="F4" s="120" t="s">
        <v>175</v>
      </c>
      <c r="G4" s="120" t="s">
        <v>176</v>
      </c>
      <c r="H4" s="120" t="s">
        <v>175</v>
      </c>
      <c r="I4" s="184"/>
      <c r="J4" s="119" t="s">
        <v>177</v>
      </c>
      <c r="K4" s="120" t="s">
        <v>178</v>
      </c>
      <c r="L4" s="120" t="s">
        <v>179</v>
      </c>
      <c r="M4" s="119" t="s">
        <v>180</v>
      </c>
      <c r="N4" s="120" t="s">
        <v>181</v>
      </c>
      <c r="O4" s="121" t="s">
        <v>182</v>
      </c>
      <c r="P4" s="119" t="s">
        <v>180</v>
      </c>
      <c r="Q4" s="120" t="s">
        <v>183</v>
      </c>
      <c r="R4" s="120" t="s">
        <v>184</v>
      </c>
      <c r="S4" s="120" t="s">
        <v>185</v>
      </c>
      <c r="T4" s="120" t="s">
        <v>186</v>
      </c>
      <c r="U4" s="120" t="s">
        <v>187</v>
      </c>
      <c r="V4" s="119" t="s">
        <v>188</v>
      </c>
      <c r="W4" s="120" t="s">
        <v>189</v>
      </c>
      <c r="X4" s="121" t="s">
        <v>182</v>
      </c>
    </row>
    <row r="5" spans="1:24">
      <c r="A5" s="122" t="s">
        <v>39</v>
      </c>
      <c r="B5" s="122" t="s">
        <v>190</v>
      </c>
      <c r="C5" s="122">
        <v>0</v>
      </c>
      <c r="D5" s="122" t="s">
        <v>191</v>
      </c>
      <c r="E5" s="122">
        <v>0</v>
      </c>
      <c r="F5" s="122" t="s">
        <v>191</v>
      </c>
      <c r="G5" s="122">
        <v>0</v>
      </c>
      <c r="H5" s="122" t="s">
        <v>191</v>
      </c>
      <c r="I5" s="122">
        <v>0.38</v>
      </c>
      <c r="J5" s="154"/>
      <c r="K5" s="155"/>
      <c r="L5" s="156"/>
      <c r="M5" s="154"/>
      <c r="N5" s="155"/>
      <c r="O5" s="155"/>
      <c r="P5" s="155"/>
      <c r="Q5" s="155"/>
      <c r="R5" s="156"/>
      <c r="S5" s="154"/>
      <c r="T5" s="155"/>
      <c r="U5" s="156"/>
      <c r="V5" s="154"/>
      <c r="W5" s="155"/>
      <c r="X5" s="156"/>
    </row>
    <row r="6" spans="1:24">
      <c r="A6" s="122" t="s">
        <v>9</v>
      </c>
      <c r="B6" s="122" t="s">
        <v>192</v>
      </c>
      <c r="C6" s="122">
        <v>0.5</v>
      </c>
      <c r="D6" s="122" t="s">
        <v>193</v>
      </c>
      <c r="E6" s="122">
        <v>0.5</v>
      </c>
      <c r="F6" s="122" t="s">
        <v>193</v>
      </c>
      <c r="G6" s="122">
        <v>0.5</v>
      </c>
      <c r="H6" s="122" t="s">
        <v>193</v>
      </c>
      <c r="I6" s="122">
        <v>0.5</v>
      </c>
      <c r="J6" s="122" t="s">
        <v>9</v>
      </c>
      <c r="K6" s="122">
        <v>0.48</v>
      </c>
      <c r="L6" s="122" t="s">
        <v>193</v>
      </c>
      <c r="M6" s="123" t="s">
        <v>194</v>
      </c>
      <c r="N6" s="123">
        <v>0.04</v>
      </c>
      <c r="O6" s="123" t="s">
        <v>193</v>
      </c>
      <c r="P6" s="123" t="s">
        <v>194</v>
      </c>
      <c r="Q6" s="123">
        <v>0.04</v>
      </c>
      <c r="R6" s="123" t="s">
        <v>193</v>
      </c>
      <c r="S6" s="122" t="s">
        <v>195</v>
      </c>
      <c r="T6" s="122">
        <v>0.4</v>
      </c>
      <c r="U6" s="122" t="s">
        <v>193</v>
      </c>
      <c r="V6" s="122" t="s">
        <v>196</v>
      </c>
      <c r="W6" s="122">
        <v>0.3</v>
      </c>
      <c r="X6" s="122" t="s">
        <v>193</v>
      </c>
    </row>
    <row r="7" spans="1:24">
      <c r="A7" s="122" t="s">
        <v>16</v>
      </c>
      <c r="B7" s="122" t="s">
        <v>197</v>
      </c>
      <c r="C7" s="122">
        <v>0.5</v>
      </c>
      <c r="D7" s="122" t="s">
        <v>193</v>
      </c>
      <c r="E7" s="122">
        <v>0.5</v>
      </c>
      <c r="F7" s="122" t="s">
        <v>193</v>
      </c>
      <c r="G7" s="124"/>
      <c r="H7" s="122" t="s">
        <v>193</v>
      </c>
      <c r="I7" s="122">
        <v>0.5</v>
      </c>
      <c r="J7" s="185" t="s">
        <v>198</v>
      </c>
      <c r="K7" s="185">
        <v>0.15</v>
      </c>
      <c r="L7" s="185" t="s">
        <v>193</v>
      </c>
      <c r="M7" s="182" t="s">
        <v>199</v>
      </c>
      <c r="N7" s="182">
        <v>0.1</v>
      </c>
      <c r="O7" s="182" t="s">
        <v>193</v>
      </c>
      <c r="P7" s="182" t="s">
        <v>199</v>
      </c>
      <c r="Q7" s="182">
        <v>0.1</v>
      </c>
      <c r="R7" s="182" t="s">
        <v>193</v>
      </c>
      <c r="S7" s="169" t="s">
        <v>200</v>
      </c>
      <c r="T7" s="169">
        <v>6.3E-2</v>
      </c>
      <c r="U7" s="169" t="s">
        <v>193</v>
      </c>
      <c r="V7" s="169" t="s">
        <v>201</v>
      </c>
      <c r="W7" s="169" t="s">
        <v>202</v>
      </c>
      <c r="X7" s="169" t="s">
        <v>193</v>
      </c>
    </row>
    <row r="8" spans="1:24">
      <c r="A8" s="122" t="s">
        <v>28</v>
      </c>
      <c r="B8" s="122" t="s">
        <v>197</v>
      </c>
      <c r="C8" s="126"/>
      <c r="D8" s="127"/>
      <c r="E8" s="127"/>
      <c r="F8" s="128"/>
      <c r="G8" s="122">
        <v>0.64</v>
      </c>
      <c r="H8" s="122" t="s">
        <v>193</v>
      </c>
      <c r="I8" s="129"/>
      <c r="J8" s="186"/>
      <c r="K8" s="186"/>
      <c r="L8" s="186"/>
      <c r="M8" s="182"/>
      <c r="N8" s="182"/>
      <c r="O8" s="182"/>
      <c r="P8" s="182"/>
      <c r="Q8" s="182"/>
      <c r="R8" s="182"/>
      <c r="S8" s="169"/>
      <c r="T8" s="169"/>
      <c r="U8" s="169"/>
      <c r="V8" s="169"/>
      <c r="W8" s="169"/>
      <c r="X8" s="169"/>
    </row>
    <row r="9" spans="1:24">
      <c r="A9" s="122" t="s">
        <v>27</v>
      </c>
      <c r="B9" s="122" t="s">
        <v>197</v>
      </c>
      <c r="C9" s="130"/>
      <c r="D9" s="131"/>
      <c r="E9" s="131"/>
      <c r="F9" s="132"/>
      <c r="G9" s="122">
        <v>0.4</v>
      </c>
      <c r="H9" s="122" t="s">
        <v>193</v>
      </c>
      <c r="I9" s="133"/>
      <c r="J9" s="186"/>
      <c r="K9" s="186"/>
      <c r="L9" s="186"/>
      <c r="M9" s="182"/>
      <c r="N9" s="182"/>
      <c r="O9" s="182"/>
      <c r="P9" s="182"/>
      <c r="Q9" s="182"/>
      <c r="R9" s="182"/>
      <c r="S9" s="169"/>
      <c r="T9" s="169"/>
      <c r="U9" s="169"/>
      <c r="V9" s="169"/>
      <c r="W9" s="169"/>
      <c r="X9" s="169"/>
    </row>
    <row r="10" spans="1:24">
      <c r="A10" s="122" t="s">
        <v>17</v>
      </c>
      <c r="B10" s="122" t="s">
        <v>203</v>
      </c>
      <c r="C10" s="122">
        <v>0.1</v>
      </c>
      <c r="D10" s="122" t="s">
        <v>193</v>
      </c>
      <c r="E10" s="122">
        <v>0.1</v>
      </c>
      <c r="F10" s="122" t="s">
        <v>193</v>
      </c>
      <c r="G10" s="124"/>
      <c r="H10" s="122" t="s">
        <v>193</v>
      </c>
      <c r="I10" s="122">
        <v>0.1</v>
      </c>
      <c r="J10" s="187"/>
      <c r="K10" s="187"/>
      <c r="L10" s="187"/>
      <c r="M10" s="182"/>
      <c r="N10" s="182"/>
      <c r="O10" s="182"/>
      <c r="P10" s="182"/>
      <c r="Q10" s="182"/>
      <c r="R10" s="182"/>
      <c r="S10" s="169"/>
      <c r="T10" s="169"/>
      <c r="U10" s="169"/>
      <c r="V10" s="169"/>
      <c r="W10" s="169"/>
      <c r="X10" s="169"/>
    </row>
    <row r="11" spans="1:24">
      <c r="A11" s="122" t="s">
        <v>30</v>
      </c>
      <c r="B11" s="122" t="s">
        <v>203</v>
      </c>
      <c r="C11" s="126"/>
      <c r="D11" s="127"/>
      <c r="E11" s="127"/>
      <c r="F11" s="128"/>
      <c r="G11" s="122">
        <v>0.14000000000000001</v>
      </c>
      <c r="H11" s="122" t="s">
        <v>193</v>
      </c>
      <c r="I11" s="217"/>
      <c r="J11" s="126"/>
      <c r="K11" s="127"/>
      <c r="L11" s="128"/>
      <c r="M11" s="176"/>
      <c r="N11" s="177"/>
      <c r="O11" s="177"/>
      <c r="P11" s="177"/>
      <c r="Q11" s="177"/>
      <c r="R11" s="178"/>
      <c r="S11" s="157"/>
      <c r="T11" s="183"/>
      <c r="U11" s="158"/>
      <c r="V11" s="157"/>
      <c r="W11" s="183"/>
      <c r="X11" s="158"/>
    </row>
    <row r="12" spans="1:24">
      <c r="A12" s="122" t="s">
        <v>29</v>
      </c>
      <c r="B12" s="122" t="s">
        <v>203</v>
      </c>
      <c r="C12" s="130"/>
      <c r="D12" s="131"/>
      <c r="E12" s="131"/>
      <c r="F12" s="132"/>
      <c r="G12" s="122">
        <v>0.08</v>
      </c>
      <c r="H12" s="122" t="s">
        <v>193</v>
      </c>
      <c r="I12" s="218"/>
      <c r="J12" s="135"/>
      <c r="K12" s="136"/>
      <c r="L12" s="137"/>
      <c r="M12" s="179"/>
      <c r="N12" s="216"/>
      <c r="O12" s="216"/>
      <c r="P12" s="216"/>
      <c r="Q12" s="216"/>
      <c r="R12" s="181"/>
      <c r="S12" s="165"/>
      <c r="T12" s="215"/>
      <c r="U12" s="167"/>
      <c r="V12" s="165"/>
      <c r="W12" s="215"/>
      <c r="X12" s="167"/>
    </row>
    <row r="13" spans="1:24">
      <c r="A13" s="122" t="s">
        <v>268</v>
      </c>
      <c r="B13" s="122" t="s">
        <v>283</v>
      </c>
      <c r="C13" s="122">
        <f>6/30</f>
        <v>0.2</v>
      </c>
      <c r="D13" s="122" t="s">
        <v>204</v>
      </c>
      <c r="E13" s="214">
        <f>6/26</f>
        <v>0.23076923076923078</v>
      </c>
      <c r="F13" s="122" t="s">
        <v>204</v>
      </c>
      <c r="G13" s="214">
        <f>6/26</f>
        <v>0.23076923076923078</v>
      </c>
      <c r="H13" s="122" t="s">
        <v>204</v>
      </c>
      <c r="I13" s="218"/>
      <c r="J13" s="165"/>
      <c r="K13" s="166"/>
      <c r="L13" s="167"/>
      <c r="M13" s="179"/>
      <c r="N13" s="216"/>
      <c r="O13" s="216"/>
      <c r="P13" s="216"/>
      <c r="Q13" s="216"/>
      <c r="R13" s="181"/>
      <c r="S13" s="165"/>
      <c r="T13" s="215"/>
      <c r="U13" s="167"/>
      <c r="V13" s="165"/>
      <c r="W13" s="215"/>
      <c r="X13" s="167"/>
    </row>
    <row r="14" spans="1:24">
      <c r="A14" s="122" t="s">
        <v>269</v>
      </c>
      <c r="B14" s="122" t="s">
        <v>284</v>
      </c>
      <c r="C14" s="122">
        <f>24/30</f>
        <v>0.8</v>
      </c>
      <c r="D14" s="122" t="s">
        <v>204</v>
      </c>
      <c r="E14" s="214">
        <f>20/26</f>
        <v>0.76923076923076927</v>
      </c>
      <c r="F14" s="122" t="s">
        <v>204</v>
      </c>
      <c r="G14" s="214">
        <f>20/26</f>
        <v>0.76923076923076927</v>
      </c>
      <c r="H14" s="122" t="s">
        <v>204</v>
      </c>
      <c r="I14" s="219"/>
      <c r="J14" s="165"/>
      <c r="K14" s="166"/>
      <c r="L14" s="167"/>
      <c r="M14" s="179"/>
      <c r="N14" s="216"/>
      <c r="O14" s="216"/>
      <c r="P14" s="216"/>
      <c r="Q14" s="216"/>
      <c r="R14" s="181"/>
      <c r="S14" s="165"/>
      <c r="T14" s="215"/>
      <c r="U14" s="167"/>
      <c r="V14" s="165"/>
      <c r="W14" s="215"/>
      <c r="X14" s="167"/>
    </row>
    <row r="15" spans="1:24">
      <c r="A15" s="122" t="s">
        <v>55</v>
      </c>
      <c r="B15" s="122" t="s">
        <v>206</v>
      </c>
      <c r="C15" s="122">
        <v>350</v>
      </c>
      <c r="D15" s="122" t="s">
        <v>207</v>
      </c>
      <c r="E15" s="122">
        <v>350</v>
      </c>
      <c r="F15" s="122" t="s">
        <v>207</v>
      </c>
      <c r="G15" s="122">
        <v>350</v>
      </c>
      <c r="H15" s="122" t="s">
        <v>207</v>
      </c>
      <c r="I15" s="122">
        <v>350</v>
      </c>
      <c r="J15" s="165"/>
      <c r="K15" s="166"/>
      <c r="L15" s="167"/>
      <c r="M15" s="161"/>
      <c r="N15" s="162"/>
      <c r="O15" s="162"/>
      <c r="P15" s="162"/>
      <c r="Q15" s="162"/>
      <c r="R15" s="163"/>
      <c r="S15" s="165"/>
      <c r="T15" s="215"/>
      <c r="U15" s="167"/>
      <c r="V15" s="165"/>
      <c r="W15" s="215"/>
      <c r="X15" s="167"/>
    </row>
    <row r="16" spans="1:24">
      <c r="A16" s="122" t="s">
        <v>49</v>
      </c>
      <c r="B16" s="122" t="s">
        <v>208</v>
      </c>
      <c r="C16" s="122">
        <v>350</v>
      </c>
      <c r="D16" s="122" t="s">
        <v>207</v>
      </c>
      <c r="E16" s="122">
        <v>350</v>
      </c>
      <c r="F16" s="122" t="s">
        <v>207</v>
      </c>
      <c r="G16" s="122">
        <v>350</v>
      </c>
      <c r="H16" s="122" t="s">
        <v>207</v>
      </c>
      <c r="I16" s="122">
        <v>350</v>
      </c>
      <c r="J16" s="165"/>
      <c r="K16" s="166"/>
      <c r="L16" s="167"/>
      <c r="M16" s="123" t="s">
        <v>209</v>
      </c>
      <c r="N16" s="123">
        <v>230</v>
      </c>
      <c r="O16" s="123" t="s">
        <v>207</v>
      </c>
      <c r="P16" s="123" t="s">
        <v>209</v>
      </c>
      <c r="Q16" s="123">
        <v>230</v>
      </c>
      <c r="R16" s="123" t="s">
        <v>207</v>
      </c>
      <c r="S16" s="165"/>
      <c r="T16" s="215"/>
      <c r="U16" s="167"/>
      <c r="V16" s="165"/>
      <c r="W16" s="215"/>
      <c r="X16" s="167"/>
    </row>
    <row r="17" spans="1:24">
      <c r="A17" s="122" t="s">
        <v>52</v>
      </c>
      <c r="B17" s="122" t="s">
        <v>210</v>
      </c>
      <c r="C17" s="122">
        <v>350</v>
      </c>
      <c r="D17" s="122" t="s">
        <v>207</v>
      </c>
      <c r="E17" s="122">
        <v>350</v>
      </c>
      <c r="F17" s="122" t="s">
        <v>207</v>
      </c>
      <c r="G17" s="122">
        <v>350</v>
      </c>
      <c r="H17" s="122" t="s">
        <v>207</v>
      </c>
      <c r="I17" s="122">
        <v>350</v>
      </c>
      <c r="J17" s="165"/>
      <c r="K17" s="166"/>
      <c r="L17" s="167"/>
      <c r="M17" s="123" t="s">
        <v>209</v>
      </c>
      <c r="N17" s="123">
        <v>230</v>
      </c>
      <c r="O17" s="123" t="s">
        <v>207</v>
      </c>
      <c r="P17" s="123" t="s">
        <v>209</v>
      </c>
      <c r="Q17" s="123">
        <v>230</v>
      </c>
      <c r="R17" s="123" t="s">
        <v>207</v>
      </c>
      <c r="S17" s="165"/>
      <c r="T17" s="215"/>
      <c r="U17" s="167"/>
      <c r="V17" s="165"/>
      <c r="W17" s="215"/>
      <c r="X17" s="167"/>
    </row>
    <row r="18" spans="1:24">
      <c r="A18" s="122" t="s">
        <v>58</v>
      </c>
      <c r="B18" s="122" t="s">
        <v>211</v>
      </c>
      <c r="C18" s="122">
        <v>24</v>
      </c>
      <c r="D18" s="122" t="s">
        <v>212</v>
      </c>
      <c r="E18" s="122">
        <v>24</v>
      </c>
      <c r="F18" s="122" t="s">
        <v>212</v>
      </c>
      <c r="G18" s="122">
        <v>24</v>
      </c>
      <c r="H18" s="122" t="s">
        <v>212</v>
      </c>
      <c r="I18" s="122">
        <v>24</v>
      </c>
      <c r="J18" s="165"/>
      <c r="K18" s="166"/>
      <c r="L18" s="167"/>
      <c r="M18" s="172"/>
      <c r="N18" s="172"/>
      <c r="O18" s="172"/>
      <c r="P18" s="172"/>
      <c r="Q18" s="172"/>
      <c r="R18" s="172"/>
      <c r="S18" s="165"/>
      <c r="T18" s="215"/>
      <c r="U18" s="167"/>
      <c r="V18" s="165"/>
      <c r="W18" s="215"/>
      <c r="X18" s="167"/>
    </row>
    <row r="19" spans="1:24">
      <c r="A19" s="122" t="s">
        <v>61</v>
      </c>
      <c r="B19" s="122" t="s">
        <v>213</v>
      </c>
      <c r="C19" s="122">
        <v>24</v>
      </c>
      <c r="D19" s="122" t="s">
        <v>212</v>
      </c>
      <c r="E19" s="122">
        <v>24</v>
      </c>
      <c r="F19" s="122" t="s">
        <v>212</v>
      </c>
      <c r="G19" s="122">
        <v>24</v>
      </c>
      <c r="H19" s="122" t="s">
        <v>212</v>
      </c>
      <c r="I19" s="122">
        <v>24</v>
      </c>
      <c r="J19" s="165"/>
      <c r="K19" s="166"/>
      <c r="L19" s="167"/>
      <c r="M19" s="172"/>
      <c r="N19" s="172"/>
      <c r="O19" s="172"/>
      <c r="P19" s="172"/>
      <c r="Q19" s="172"/>
      <c r="R19" s="172"/>
      <c r="S19" s="165"/>
      <c r="T19" s="215"/>
      <c r="U19" s="167"/>
      <c r="V19" s="165"/>
      <c r="W19" s="215"/>
      <c r="X19" s="167"/>
    </row>
    <row r="20" spans="1:24">
      <c r="A20" s="122" t="s">
        <v>66</v>
      </c>
      <c r="B20" s="122" t="s">
        <v>214</v>
      </c>
      <c r="C20" s="122">
        <v>24</v>
      </c>
      <c r="D20" s="122" t="s">
        <v>212</v>
      </c>
      <c r="E20" s="122">
        <v>24</v>
      </c>
      <c r="F20" s="122" t="s">
        <v>212</v>
      </c>
      <c r="G20" s="122">
        <v>24</v>
      </c>
      <c r="H20" s="122" t="s">
        <v>212</v>
      </c>
      <c r="I20" s="122">
        <v>24</v>
      </c>
      <c r="J20" s="159"/>
      <c r="K20" s="168"/>
      <c r="L20" s="160"/>
      <c r="M20" s="172"/>
      <c r="N20" s="172"/>
      <c r="O20" s="172"/>
      <c r="P20" s="172"/>
      <c r="Q20" s="172"/>
      <c r="R20" s="172"/>
      <c r="S20" s="165"/>
      <c r="T20" s="215"/>
      <c r="U20" s="167"/>
      <c r="V20" s="165"/>
      <c r="W20" s="215"/>
      <c r="X20" s="167"/>
    </row>
    <row r="21" spans="1:24">
      <c r="A21" s="122" t="s">
        <v>71</v>
      </c>
      <c r="B21" s="122" t="s">
        <v>215</v>
      </c>
      <c r="C21" s="122">
        <v>6</v>
      </c>
      <c r="D21" s="122" t="s">
        <v>212</v>
      </c>
      <c r="E21" s="122">
        <v>6</v>
      </c>
      <c r="F21" s="122" t="s">
        <v>212</v>
      </c>
      <c r="G21" s="122">
        <v>6</v>
      </c>
      <c r="H21" s="122" t="s">
        <v>212</v>
      </c>
      <c r="I21" s="122">
        <v>6</v>
      </c>
      <c r="J21" s="122" t="s">
        <v>216</v>
      </c>
      <c r="K21" s="122">
        <v>2</v>
      </c>
      <c r="L21" s="122" t="s">
        <v>212</v>
      </c>
      <c r="M21" s="172"/>
      <c r="N21" s="172"/>
      <c r="O21" s="172"/>
      <c r="P21" s="172"/>
      <c r="Q21" s="172"/>
      <c r="R21" s="172"/>
      <c r="S21" s="165"/>
      <c r="T21" s="215"/>
      <c r="U21" s="167"/>
      <c r="V21" s="165"/>
      <c r="W21" s="215"/>
      <c r="X21" s="167"/>
    </row>
    <row r="22" spans="1:24">
      <c r="A22" s="122" t="s">
        <v>69</v>
      </c>
      <c r="B22" s="122" t="s">
        <v>217</v>
      </c>
      <c r="C22" s="122">
        <v>6</v>
      </c>
      <c r="D22" s="122" t="s">
        <v>212</v>
      </c>
      <c r="E22" s="122">
        <v>6</v>
      </c>
      <c r="F22" s="122" t="s">
        <v>212</v>
      </c>
      <c r="G22" s="122">
        <v>6</v>
      </c>
      <c r="H22" s="122" t="s">
        <v>212</v>
      </c>
      <c r="I22" s="122">
        <v>6</v>
      </c>
      <c r="J22" s="154"/>
      <c r="K22" s="155"/>
      <c r="L22" s="156"/>
      <c r="M22" s="172"/>
      <c r="N22" s="172"/>
      <c r="O22" s="172"/>
      <c r="P22" s="172"/>
      <c r="Q22" s="172"/>
      <c r="R22" s="172"/>
      <c r="S22" s="165"/>
      <c r="T22" s="215"/>
      <c r="U22" s="167"/>
      <c r="V22" s="165"/>
      <c r="W22" s="215"/>
      <c r="X22" s="167"/>
    </row>
    <row r="23" spans="1:24">
      <c r="A23" s="122" t="s">
        <v>75</v>
      </c>
      <c r="B23" s="122" t="s">
        <v>218</v>
      </c>
      <c r="C23" s="122">
        <v>10</v>
      </c>
      <c r="D23" s="122" t="s">
        <v>212</v>
      </c>
      <c r="E23" s="122">
        <v>10</v>
      </c>
      <c r="F23" s="122" t="s">
        <v>212</v>
      </c>
      <c r="G23" s="122">
        <v>10</v>
      </c>
      <c r="H23" s="122" t="s">
        <v>212</v>
      </c>
      <c r="I23" s="122">
        <v>10</v>
      </c>
      <c r="J23" s="122" t="s">
        <v>216</v>
      </c>
      <c r="K23" s="122">
        <v>4</v>
      </c>
      <c r="L23" s="122" t="s">
        <v>212</v>
      </c>
      <c r="M23" s="172"/>
      <c r="N23" s="172"/>
      <c r="O23" s="172"/>
      <c r="P23" s="172"/>
      <c r="Q23" s="172"/>
      <c r="R23" s="172"/>
      <c r="S23" s="165"/>
      <c r="T23" s="215"/>
      <c r="U23" s="167"/>
      <c r="V23" s="165"/>
      <c r="W23" s="215"/>
      <c r="X23" s="167"/>
    </row>
    <row r="24" spans="1:24">
      <c r="A24" s="122" t="s">
        <v>73</v>
      </c>
      <c r="B24" s="122" t="s">
        <v>219</v>
      </c>
      <c r="C24" s="122">
        <v>10</v>
      </c>
      <c r="D24" s="122" t="s">
        <v>212</v>
      </c>
      <c r="E24" s="122">
        <v>10</v>
      </c>
      <c r="F24" s="122" t="s">
        <v>212</v>
      </c>
      <c r="G24" s="122">
        <v>10</v>
      </c>
      <c r="H24" s="122" t="s">
        <v>212</v>
      </c>
      <c r="I24" s="122">
        <v>10</v>
      </c>
      <c r="J24" s="154"/>
      <c r="K24" s="155"/>
      <c r="L24" s="156"/>
      <c r="M24" s="172"/>
      <c r="N24" s="172"/>
      <c r="O24" s="172"/>
      <c r="P24" s="172"/>
      <c r="Q24" s="172"/>
      <c r="R24" s="172"/>
      <c r="S24" s="165"/>
      <c r="T24" s="215"/>
      <c r="U24" s="167"/>
      <c r="V24" s="159"/>
      <c r="W24" s="168"/>
      <c r="X24" s="160"/>
    </row>
    <row r="25" spans="1:24">
      <c r="A25" s="122" t="s">
        <v>78</v>
      </c>
      <c r="B25" s="122" t="s">
        <v>220</v>
      </c>
      <c r="C25" s="122">
        <v>9.5</v>
      </c>
      <c r="D25" s="122" t="s">
        <v>221</v>
      </c>
      <c r="E25" s="122">
        <v>17</v>
      </c>
      <c r="F25" s="122" t="s">
        <v>221</v>
      </c>
      <c r="G25" s="122">
        <v>17.7</v>
      </c>
      <c r="H25" s="122" t="s">
        <v>221</v>
      </c>
      <c r="I25" s="122">
        <v>9.5</v>
      </c>
      <c r="J25" s="122" t="s">
        <v>222</v>
      </c>
      <c r="K25" s="122">
        <v>20</v>
      </c>
      <c r="L25" s="122" t="s">
        <v>221</v>
      </c>
      <c r="M25" s="123" t="s">
        <v>223</v>
      </c>
      <c r="N25" s="123">
        <v>6</v>
      </c>
      <c r="O25" s="123" t="s">
        <v>224</v>
      </c>
      <c r="P25" s="123" t="s">
        <v>223</v>
      </c>
      <c r="Q25" s="123">
        <v>6</v>
      </c>
      <c r="R25" s="123" t="s">
        <v>224</v>
      </c>
      <c r="S25" s="165"/>
      <c r="T25" s="215"/>
      <c r="U25" s="167"/>
      <c r="V25" s="169" t="s">
        <v>225</v>
      </c>
      <c r="W25" s="169" t="s">
        <v>226</v>
      </c>
      <c r="X25" s="169" t="s">
        <v>221</v>
      </c>
    </row>
    <row r="26" spans="1:24">
      <c r="A26" s="122" t="s">
        <v>79</v>
      </c>
      <c r="B26" s="122" t="s">
        <v>227</v>
      </c>
      <c r="C26" s="122">
        <v>1</v>
      </c>
      <c r="D26" s="122" t="s">
        <v>221</v>
      </c>
      <c r="E26" s="122">
        <v>3</v>
      </c>
      <c r="F26" s="122" t="s">
        <v>221</v>
      </c>
      <c r="G26" s="122">
        <v>3.0249999999999999</v>
      </c>
      <c r="H26" s="122" t="s">
        <v>221</v>
      </c>
      <c r="I26" s="122">
        <v>1</v>
      </c>
      <c r="J26" s="157"/>
      <c r="K26" s="183"/>
      <c r="L26" s="158"/>
      <c r="M26" s="123" t="s">
        <v>223</v>
      </c>
      <c r="N26" s="123">
        <v>6</v>
      </c>
      <c r="O26" s="123" t="s">
        <v>224</v>
      </c>
      <c r="P26" s="123" t="s">
        <v>223</v>
      </c>
      <c r="Q26" s="123">
        <v>6</v>
      </c>
      <c r="R26" s="123" t="s">
        <v>224</v>
      </c>
      <c r="S26" s="165"/>
      <c r="T26" s="215"/>
      <c r="U26" s="167"/>
      <c r="V26" s="169"/>
      <c r="W26" s="169"/>
      <c r="X26" s="169"/>
    </row>
    <row r="27" spans="1:24">
      <c r="A27" s="122" t="s">
        <v>228</v>
      </c>
      <c r="B27" s="122" t="s">
        <v>100</v>
      </c>
      <c r="C27" s="157"/>
      <c r="D27" s="183"/>
      <c r="E27" s="183"/>
      <c r="F27" s="158"/>
      <c r="G27" s="138">
        <v>0.1</v>
      </c>
      <c r="H27" s="122" t="s">
        <v>18</v>
      </c>
      <c r="I27" s="122"/>
      <c r="J27" s="165"/>
      <c r="K27" s="166"/>
      <c r="L27" s="167"/>
      <c r="M27" s="176"/>
      <c r="N27" s="177"/>
      <c r="O27" s="177"/>
      <c r="P27" s="177"/>
      <c r="Q27" s="177"/>
      <c r="R27" s="178"/>
      <c r="S27" s="165"/>
      <c r="T27" s="215"/>
      <c r="U27" s="167"/>
      <c r="V27" s="122"/>
      <c r="W27" s="122"/>
      <c r="X27" s="122"/>
    </row>
    <row r="28" spans="1:24">
      <c r="A28" s="122" t="s">
        <v>229</v>
      </c>
      <c r="B28" s="122" t="s">
        <v>101</v>
      </c>
      <c r="C28" s="159"/>
      <c r="D28" s="168"/>
      <c r="E28" s="168"/>
      <c r="F28" s="160"/>
      <c r="G28" s="138">
        <v>7.0000000000000007E-2</v>
      </c>
      <c r="H28" s="122" t="s">
        <v>18</v>
      </c>
      <c r="I28" s="122"/>
      <c r="J28" s="165"/>
      <c r="K28" s="166"/>
      <c r="L28" s="167"/>
      <c r="M28" s="161"/>
      <c r="N28" s="162"/>
      <c r="O28" s="162"/>
      <c r="P28" s="162"/>
      <c r="Q28" s="162"/>
      <c r="R28" s="163"/>
      <c r="S28" s="165"/>
      <c r="T28" s="215"/>
      <c r="U28" s="167"/>
      <c r="V28" s="122"/>
      <c r="W28" s="122"/>
      <c r="X28" s="122"/>
    </row>
    <row r="29" spans="1:24">
      <c r="A29" s="169" t="s">
        <v>82</v>
      </c>
      <c r="B29" s="169" t="s">
        <v>230</v>
      </c>
      <c r="C29" s="169">
        <v>129</v>
      </c>
      <c r="D29" s="169" t="s">
        <v>231</v>
      </c>
      <c r="E29" s="220">
        <v>123025</v>
      </c>
      <c r="F29" s="169" t="s">
        <v>285</v>
      </c>
      <c r="G29" s="221">
        <v>119588</v>
      </c>
      <c r="H29" s="169" t="s">
        <v>285</v>
      </c>
      <c r="I29" s="171"/>
      <c r="J29" s="165"/>
      <c r="K29" s="166"/>
      <c r="L29" s="167"/>
      <c r="M29" s="123" t="s">
        <v>233</v>
      </c>
      <c r="N29" s="123">
        <v>1.4E-2</v>
      </c>
      <c r="O29" s="123" t="s">
        <v>234</v>
      </c>
      <c r="P29" s="123" t="s">
        <v>233</v>
      </c>
      <c r="Q29" s="123">
        <v>1.4E-2</v>
      </c>
      <c r="R29" s="123" t="s">
        <v>234</v>
      </c>
      <c r="S29" s="165"/>
      <c r="T29" s="215"/>
      <c r="U29" s="167"/>
      <c r="V29" s="122" t="s">
        <v>235</v>
      </c>
      <c r="W29" s="122">
        <v>1</v>
      </c>
      <c r="X29" s="122" t="s">
        <v>236</v>
      </c>
    </row>
    <row r="30" spans="1:24">
      <c r="A30" s="169"/>
      <c r="B30" s="169"/>
      <c r="C30" s="169"/>
      <c r="D30" s="169"/>
      <c r="E30" s="169"/>
      <c r="F30" s="169"/>
      <c r="G30" s="170"/>
      <c r="H30" s="169"/>
      <c r="I30" s="171"/>
      <c r="J30" s="165"/>
      <c r="K30" s="166"/>
      <c r="L30" s="167"/>
      <c r="M30" s="123" t="s">
        <v>233</v>
      </c>
      <c r="N30" s="123">
        <v>4.3999999999999997E-2</v>
      </c>
      <c r="O30" s="123" t="s">
        <v>234</v>
      </c>
      <c r="P30" s="123" t="s">
        <v>233</v>
      </c>
      <c r="Q30" s="123">
        <v>4.3999999999999997E-2</v>
      </c>
      <c r="R30" s="123" t="s">
        <v>234</v>
      </c>
      <c r="S30" s="165"/>
      <c r="T30" s="215"/>
      <c r="U30" s="167"/>
      <c r="V30" s="157"/>
      <c r="W30" s="183"/>
      <c r="X30" s="158"/>
    </row>
    <row r="31" spans="1:24">
      <c r="A31" s="122" t="s">
        <v>77</v>
      </c>
      <c r="B31" s="122" t="s">
        <v>237</v>
      </c>
      <c r="C31" s="122">
        <v>45</v>
      </c>
      <c r="D31" s="125" t="s">
        <v>239</v>
      </c>
      <c r="E31" s="122">
        <v>49</v>
      </c>
      <c r="F31" s="122" t="s">
        <v>239</v>
      </c>
      <c r="G31" s="122">
        <v>398</v>
      </c>
      <c r="H31" s="125" t="s">
        <v>239</v>
      </c>
      <c r="I31" s="122">
        <v>45</v>
      </c>
      <c r="J31" s="165"/>
      <c r="K31" s="166"/>
      <c r="L31" s="167"/>
      <c r="M31" s="123" t="s">
        <v>238</v>
      </c>
      <c r="N31" s="123">
        <v>372</v>
      </c>
      <c r="O31" s="123" t="s">
        <v>239</v>
      </c>
      <c r="P31" s="123" t="s">
        <v>238</v>
      </c>
      <c r="Q31" s="123">
        <v>372</v>
      </c>
      <c r="R31" s="123" t="s">
        <v>239</v>
      </c>
      <c r="S31" s="165"/>
      <c r="T31" s="215"/>
      <c r="U31" s="167"/>
      <c r="V31" s="165"/>
      <c r="W31" s="215"/>
      <c r="X31" s="167"/>
    </row>
    <row r="32" spans="1:24">
      <c r="A32" s="122" t="s">
        <v>76</v>
      </c>
      <c r="B32" s="122" t="s">
        <v>240</v>
      </c>
      <c r="C32" s="122">
        <v>15</v>
      </c>
      <c r="D32" s="125" t="s">
        <v>239</v>
      </c>
      <c r="E32" s="122">
        <v>16</v>
      </c>
      <c r="F32" s="125" t="s">
        <v>239</v>
      </c>
      <c r="G32" s="122">
        <v>223</v>
      </c>
      <c r="H32" s="125" t="s">
        <v>239</v>
      </c>
      <c r="I32" s="122">
        <v>15</v>
      </c>
      <c r="J32" s="159"/>
      <c r="K32" s="168"/>
      <c r="L32" s="160"/>
      <c r="M32" s="123" t="s">
        <v>238</v>
      </c>
      <c r="N32" s="123">
        <v>647</v>
      </c>
      <c r="O32" s="123" t="s">
        <v>239</v>
      </c>
      <c r="P32" s="123" t="s">
        <v>238</v>
      </c>
      <c r="Q32" s="123">
        <v>647</v>
      </c>
      <c r="R32" s="123" t="s">
        <v>239</v>
      </c>
      <c r="S32" s="165"/>
      <c r="T32" s="215"/>
      <c r="U32" s="167"/>
      <c r="V32" s="165"/>
      <c r="W32" s="215"/>
      <c r="X32" s="167"/>
    </row>
    <row r="33" spans="1:24">
      <c r="A33" s="122" t="s">
        <v>36</v>
      </c>
      <c r="B33" s="122" t="s">
        <v>241</v>
      </c>
      <c r="C33" s="122">
        <v>30</v>
      </c>
      <c r="D33" s="122" t="s">
        <v>242</v>
      </c>
      <c r="E33" s="122">
        <v>26</v>
      </c>
      <c r="F33" s="122" t="s">
        <v>242</v>
      </c>
      <c r="G33" s="122">
        <v>26</v>
      </c>
      <c r="H33" s="122" t="s">
        <v>242</v>
      </c>
      <c r="I33" s="122">
        <v>30</v>
      </c>
      <c r="J33" s="122" t="s">
        <v>243</v>
      </c>
      <c r="K33" s="122">
        <v>150</v>
      </c>
      <c r="L33" s="122" t="s">
        <v>232</v>
      </c>
      <c r="M33" s="172"/>
      <c r="N33" s="172"/>
      <c r="O33" s="172"/>
      <c r="P33" s="172"/>
      <c r="Q33" s="172"/>
      <c r="R33" s="172"/>
      <c r="S33" s="159"/>
      <c r="T33" s="168"/>
      <c r="U33" s="160"/>
      <c r="V33" s="165"/>
      <c r="W33" s="215"/>
      <c r="X33" s="167"/>
    </row>
    <row r="34" spans="1:24" s="139" customFormat="1">
      <c r="A34" s="123" t="s">
        <v>67</v>
      </c>
      <c r="B34" s="122" t="s">
        <v>244</v>
      </c>
      <c r="C34" s="122">
        <v>25</v>
      </c>
      <c r="D34" s="122" t="s">
        <v>204</v>
      </c>
      <c r="E34" s="122">
        <v>25</v>
      </c>
      <c r="F34" s="122" t="s">
        <v>204</v>
      </c>
      <c r="G34" s="122">
        <v>25</v>
      </c>
      <c r="H34" s="122" t="s">
        <v>204</v>
      </c>
      <c r="I34" s="173"/>
      <c r="J34" s="176"/>
      <c r="K34" s="177"/>
      <c r="L34" s="178"/>
      <c r="M34" s="172"/>
      <c r="N34" s="172"/>
      <c r="O34" s="172"/>
      <c r="P34" s="172"/>
      <c r="Q34" s="172"/>
      <c r="R34" s="172"/>
      <c r="S34" s="122" t="s">
        <v>205</v>
      </c>
      <c r="T34" s="122">
        <v>10</v>
      </c>
      <c r="U34" s="122" t="s">
        <v>242</v>
      </c>
      <c r="V34" s="165"/>
      <c r="W34" s="215"/>
      <c r="X34" s="167"/>
    </row>
    <row r="35" spans="1:24" s="139" customFormat="1">
      <c r="A35" s="123" t="s">
        <v>41</v>
      </c>
      <c r="B35" s="122" t="s">
        <v>245</v>
      </c>
      <c r="C35" s="122">
        <v>250</v>
      </c>
      <c r="D35" s="122" t="s">
        <v>207</v>
      </c>
      <c r="E35" s="122">
        <v>250</v>
      </c>
      <c r="F35" s="122" t="s">
        <v>207</v>
      </c>
      <c r="G35" s="122">
        <v>250</v>
      </c>
      <c r="H35" s="122" t="s">
        <v>207</v>
      </c>
      <c r="I35" s="174"/>
      <c r="J35" s="179"/>
      <c r="K35" s="180"/>
      <c r="L35" s="181"/>
      <c r="M35" s="172"/>
      <c r="N35" s="172"/>
      <c r="O35" s="172"/>
      <c r="P35" s="172"/>
      <c r="Q35" s="172"/>
      <c r="R35" s="172"/>
      <c r="S35" s="122" t="s">
        <v>209</v>
      </c>
      <c r="T35" s="122">
        <v>250</v>
      </c>
      <c r="U35" s="122" t="s">
        <v>207</v>
      </c>
      <c r="V35" s="165"/>
      <c r="W35" s="215"/>
      <c r="X35" s="167"/>
    </row>
    <row r="36" spans="1:24" s="139" customFormat="1">
      <c r="A36" s="123" t="s">
        <v>44</v>
      </c>
      <c r="B36" s="122" t="s">
        <v>246</v>
      </c>
      <c r="C36" s="122">
        <v>8</v>
      </c>
      <c r="D36" s="122" t="s">
        <v>212</v>
      </c>
      <c r="E36" s="122">
        <v>8</v>
      </c>
      <c r="F36" s="122" t="s">
        <v>212</v>
      </c>
      <c r="G36" s="122">
        <v>8</v>
      </c>
      <c r="H36" s="122" t="s">
        <v>212</v>
      </c>
      <c r="I36" s="174"/>
      <c r="J36" s="179"/>
      <c r="K36" s="180"/>
      <c r="L36" s="181"/>
      <c r="M36" s="172"/>
      <c r="N36" s="172"/>
      <c r="O36" s="172"/>
      <c r="P36" s="172"/>
      <c r="Q36" s="172"/>
      <c r="R36" s="172"/>
      <c r="S36" s="122" t="s">
        <v>216</v>
      </c>
      <c r="T36" s="122">
        <v>8</v>
      </c>
      <c r="U36" s="122" t="s">
        <v>212</v>
      </c>
      <c r="V36" s="165"/>
      <c r="W36" s="215"/>
      <c r="X36" s="167"/>
    </row>
    <row r="37" spans="1:24" s="139" customFormat="1">
      <c r="A37" s="182" t="s">
        <v>56</v>
      </c>
      <c r="B37" s="169" t="s">
        <v>247</v>
      </c>
      <c r="C37" s="169">
        <v>1</v>
      </c>
      <c r="D37" s="169" t="s">
        <v>248</v>
      </c>
      <c r="E37" s="169">
        <v>3</v>
      </c>
      <c r="F37" s="169" t="s">
        <v>248</v>
      </c>
      <c r="G37" s="185">
        <v>3.0249999999999999</v>
      </c>
      <c r="H37" s="169" t="s">
        <v>248</v>
      </c>
      <c r="I37" s="174"/>
      <c r="J37" s="179"/>
      <c r="K37" s="180"/>
      <c r="L37" s="181"/>
      <c r="M37" s="172"/>
      <c r="N37" s="172"/>
      <c r="O37" s="172"/>
      <c r="P37" s="172"/>
      <c r="Q37" s="172"/>
      <c r="R37" s="172"/>
      <c r="S37" s="122" t="s">
        <v>249</v>
      </c>
      <c r="T37" s="122">
        <v>4</v>
      </c>
      <c r="U37" s="122" t="s">
        <v>224</v>
      </c>
      <c r="V37" s="165"/>
      <c r="W37" s="215"/>
      <c r="X37" s="167"/>
    </row>
    <row r="38" spans="1:24" s="139" customFormat="1">
      <c r="A38" s="182"/>
      <c r="B38" s="169"/>
      <c r="C38" s="169"/>
      <c r="D38" s="169"/>
      <c r="E38" s="169"/>
      <c r="F38" s="169"/>
      <c r="G38" s="187"/>
      <c r="H38" s="169"/>
      <c r="I38" s="174"/>
      <c r="J38" s="179"/>
      <c r="K38" s="180"/>
      <c r="L38" s="181"/>
      <c r="M38" s="172"/>
      <c r="N38" s="172"/>
      <c r="O38" s="172"/>
      <c r="P38" s="172"/>
      <c r="Q38" s="172"/>
      <c r="R38" s="172"/>
      <c r="S38" s="122" t="s">
        <v>250</v>
      </c>
      <c r="T38" s="122" t="s">
        <v>251</v>
      </c>
      <c r="U38" s="122" t="s">
        <v>224</v>
      </c>
      <c r="V38" s="165"/>
      <c r="W38" s="215"/>
      <c r="X38" s="167"/>
    </row>
    <row r="39" spans="1:24" s="139" customFormat="1">
      <c r="A39" s="123" t="s">
        <v>252</v>
      </c>
      <c r="B39" s="122" t="s">
        <v>101</v>
      </c>
      <c r="C39" s="149"/>
      <c r="D39" s="150"/>
      <c r="E39" s="150"/>
      <c r="F39" s="151"/>
      <c r="G39" s="134">
        <v>7.0000000000000007E-2</v>
      </c>
      <c r="H39" s="122" t="s">
        <v>18</v>
      </c>
      <c r="I39" s="174"/>
      <c r="J39" s="179"/>
      <c r="K39" s="180"/>
      <c r="L39" s="181"/>
      <c r="M39" s="172"/>
      <c r="N39" s="172"/>
      <c r="O39" s="172"/>
      <c r="P39" s="172"/>
      <c r="Q39" s="172"/>
      <c r="R39" s="172"/>
      <c r="S39" s="122"/>
      <c r="T39" s="122"/>
      <c r="U39" s="122"/>
      <c r="V39" s="165"/>
      <c r="W39" s="215"/>
      <c r="X39" s="167"/>
    </row>
    <row r="40" spans="1:24" s="139" customFormat="1" ht="30">
      <c r="A40" s="123" t="s">
        <v>53</v>
      </c>
      <c r="B40" s="122" t="s">
        <v>253</v>
      </c>
      <c r="C40" s="122">
        <v>45</v>
      </c>
      <c r="D40" s="125" t="s">
        <v>239</v>
      </c>
      <c r="E40" s="122">
        <v>49</v>
      </c>
      <c r="F40" s="125" t="s">
        <v>239</v>
      </c>
      <c r="G40" s="122">
        <v>398</v>
      </c>
      <c r="H40" s="122" t="s">
        <v>285</v>
      </c>
      <c r="I40" s="174"/>
      <c r="J40" s="179"/>
      <c r="K40" s="180"/>
      <c r="L40" s="181"/>
      <c r="M40" s="172"/>
      <c r="N40" s="172"/>
      <c r="O40" s="172"/>
      <c r="P40" s="172"/>
      <c r="Q40" s="172"/>
      <c r="R40" s="172"/>
      <c r="S40" s="122" t="s">
        <v>254</v>
      </c>
      <c r="T40" s="122" t="s">
        <v>255</v>
      </c>
      <c r="U40" s="122" t="s">
        <v>232</v>
      </c>
      <c r="V40" s="165"/>
      <c r="W40" s="215"/>
      <c r="X40" s="167"/>
    </row>
    <row r="41" spans="1:24" s="139" customFormat="1">
      <c r="A41" s="140" t="s">
        <v>22</v>
      </c>
      <c r="B41" s="122" t="s">
        <v>265</v>
      </c>
      <c r="C41" s="122">
        <v>54</v>
      </c>
      <c r="D41" s="122" t="s">
        <v>231</v>
      </c>
      <c r="E41" s="122">
        <v>176.4</v>
      </c>
      <c r="F41" s="125" t="s">
        <v>266</v>
      </c>
      <c r="G41" s="222">
        <v>20226</v>
      </c>
      <c r="H41" s="125" t="s">
        <v>285</v>
      </c>
      <c r="I41" s="174"/>
      <c r="J41" s="141"/>
      <c r="K41" s="142"/>
      <c r="L41" s="143"/>
      <c r="M41" s="172"/>
      <c r="N41" s="172"/>
      <c r="O41" s="172"/>
      <c r="P41" s="172"/>
      <c r="Q41" s="172"/>
      <c r="R41" s="172"/>
      <c r="S41" s="154"/>
      <c r="T41" s="155"/>
      <c r="U41" s="156"/>
      <c r="V41" s="159"/>
      <c r="W41" s="168"/>
      <c r="X41" s="160"/>
    </row>
    <row r="42" spans="1:24">
      <c r="A42" s="157"/>
      <c r="B42" s="158"/>
      <c r="C42" s="165"/>
      <c r="D42" s="166"/>
      <c r="E42" s="166"/>
      <c r="F42" s="167"/>
      <c r="G42" s="144"/>
      <c r="H42" s="144"/>
      <c r="I42" s="174"/>
      <c r="J42" s="145" t="s">
        <v>256</v>
      </c>
      <c r="K42" s="122">
        <v>0.13</v>
      </c>
      <c r="L42" s="122" t="s">
        <v>257</v>
      </c>
      <c r="M42" s="172"/>
      <c r="N42" s="172"/>
      <c r="O42" s="172"/>
      <c r="P42" s="172"/>
      <c r="Q42" s="172"/>
      <c r="R42" s="172"/>
      <c r="S42" s="122" t="s">
        <v>258</v>
      </c>
      <c r="T42" s="122">
        <v>0.08</v>
      </c>
      <c r="U42" s="122" t="s">
        <v>193</v>
      </c>
      <c r="V42" s="122" t="s">
        <v>259</v>
      </c>
      <c r="W42" s="122">
        <v>0.78</v>
      </c>
      <c r="X42" s="122" t="s">
        <v>193</v>
      </c>
    </row>
    <row r="43" spans="1:24" ht="30">
      <c r="A43" s="159"/>
      <c r="B43" s="160"/>
      <c r="C43" s="159"/>
      <c r="D43" s="168"/>
      <c r="E43" s="168"/>
      <c r="F43" s="160"/>
      <c r="G43" s="146"/>
      <c r="H43" s="146"/>
      <c r="I43" s="175"/>
      <c r="J43" s="161"/>
      <c r="K43" s="162"/>
      <c r="L43" s="163"/>
      <c r="M43" s="172"/>
      <c r="N43" s="172"/>
      <c r="O43" s="172"/>
      <c r="P43" s="172"/>
      <c r="Q43" s="172"/>
      <c r="R43" s="172"/>
      <c r="S43" s="122" t="s">
        <v>260</v>
      </c>
      <c r="T43" s="122" t="s">
        <v>261</v>
      </c>
      <c r="U43" s="122" t="s">
        <v>193</v>
      </c>
      <c r="V43" s="122" t="s">
        <v>262</v>
      </c>
      <c r="W43" s="122">
        <v>6</v>
      </c>
      <c r="X43" s="122" t="s">
        <v>263</v>
      </c>
    </row>
    <row r="44" spans="1:24">
      <c r="A44" s="164" t="s">
        <v>264</v>
      </c>
      <c r="B44" s="164"/>
      <c r="C44" s="164"/>
      <c r="D44" s="164"/>
      <c r="E44" s="164"/>
      <c r="F44" s="164"/>
      <c r="G44" s="164"/>
      <c r="H44" s="164"/>
      <c r="I44" s="164"/>
      <c r="J44" s="164"/>
      <c r="K44" s="164"/>
      <c r="L44" s="164"/>
      <c r="M44" s="164"/>
      <c r="N44" s="164"/>
      <c r="O44" s="164"/>
      <c r="P44" s="164"/>
      <c r="Q44" s="164"/>
      <c r="R44" s="164"/>
      <c r="S44" s="164"/>
      <c r="T44" s="164"/>
      <c r="U44" s="164"/>
      <c r="V44" s="164"/>
      <c r="W44" s="164"/>
      <c r="X44" s="164"/>
    </row>
  </sheetData>
  <mergeCells count="65">
    <mergeCell ref="A1:B3"/>
    <mergeCell ref="C1:H3"/>
    <mergeCell ref="I1:I4"/>
    <mergeCell ref="J1:L3"/>
    <mergeCell ref="M1:R3"/>
    <mergeCell ref="J7:J10"/>
    <mergeCell ref="K7:K10"/>
    <mergeCell ref="L7:L10"/>
    <mergeCell ref="M7:M10"/>
    <mergeCell ref="N7:N10"/>
    <mergeCell ref="V1:X3"/>
    <mergeCell ref="J5:L5"/>
    <mergeCell ref="M5:R5"/>
    <mergeCell ref="S5:U5"/>
    <mergeCell ref="V5:X5"/>
    <mergeCell ref="S1:U3"/>
    <mergeCell ref="U7:U10"/>
    <mergeCell ref="V7:V10"/>
    <mergeCell ref="W7:W10"/>
    <mergeCell ref="X7:X10"/>
    <mergeCell ref="J13:L20"/>
    <mergeCell ref="M18:R24"/>
    <mergeCell ref="O7:O10"/>
    <mergeCell ref="P7:P10"/>
    <mergeCell ref="Q7:Q10"/>
    <mergeCell ref="R7:R10"/>
    <mergeCell ref="S7:S10"/>
    <mergeCell ref="T7:T10"/>
    <mergeCell ref="J22:L22"/>
    <mergeCell ref="J24:L24"/>
    <mergeCell ref="V25:V26"/>
    <mergeCell ref="W25:W26"/>
    <mergeCell ref="X25:X26"/>
    <mergeCell ref="J26:L32"/>
    <mergeCell ref="S11:U33"/>
    <mergeCell ref="V11:X24"/>
    <mergeCell ref="V30:X41"/>
    <mergeCell ref="M11:R15"/>
    <mergeCell ref="C27:F28"/>
    <mergeCell ref="M27:R28"/>
    <mergeCell ref="A29:A30"/>
    <mergeCell ref="B29:B30"/>
    <mergeCell ref="C29:C30"/>
    <mergeCell ref="D29:D30"/>
    <mergeCell ref="E29:E30"/>
    <mergeCell ref="F29:F30"/>
    <mergeCell ref="G29:G30"/>
    <mergeCell ref="H29:H30"/>
    <mergeCell ref="M33:R43"/>
    <mergeCell ref="I34:I43"/>
    <mergeCell ref="J34:L40"/>
    <mergeCell ref="A37:A38"/>
    <mergeCell ref="B37:B38"/>
    <mergeCell ref="C37:C38"/>
    <mergeCell ref="D37:D38"/>
    <mergeCell ref="E37:E38"/>
    <mergeCell ref="F37:F38"/>
    <mergeCell ref="G37:G38"/>
    <mergeCell ref="H37:H38"/>
    <mergeCell ref="S41:U41"/>
    <mergeCell ref="I29:I30"/>
    <mergeCell ref="A42:B43"/>
    <mergeCell ref="J43:L43"/>
    <mergeCell ref="A44:X44"/>
    <mergeCell ref="C42:F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562E2-4767-401F-A85B-1C4341C91E73}">
  <dimension ref="A1:I22"/>
  <sheetViews>
    <sheetView workbookViewId="0">
      <selection sqref="A1:C1"/>
    </sheetView>
  </sheetViews>
  <sheetFormatPr defaultRowHeight="15"/>
  <cols>
    <col min="1" max="1" width="9.28515625" style="6" bestFit="1" customWidth="1"/>
    <col min="2" max="2" width="9" style="8" bestFit="1" customWidth="1"/>
    <col min="3" max="3" width="9.85546875" style="6" bestFit="1" customWidth="1"/>
    <col min="4" max="4" width="9.42578125" style="6" bestFit="1" customWidth="1"/>
    <col min="5" max="5" width="9.7109375" style="8" customWidth="1"/>
    <col min="6" max="6" width="9.42578125" style="6" bestFit="1" customWidth="1"/>
    <col min="7" max="7" width="7.42578125" style="6" customWidth="1"/>
    <col min="8" max="8" width="9" style="8" customWidth="1"/>
    <col min="9" max="9" width="9.42578125" style="6" bestFit="1" customWidth="1"/>
    <col min="10" max="256" width="9.140625" style="6"/>
    <col min="257" max="257" width="9.28515625" style="6" bestFit="1" customWidth="1"/>
    <col min="258" max="258" width="9" style="6" bestFit="1" customWidth="1"/>
    <col min="259" max="259" width="9.85546875" style="6" bestFit="1" customWidth="1"/>
    <col min="260" max="260" width="9.42578125" style="6" bestFit="1" customWidth="1"/>
    <col min="261" max="261" width="9.7109375" style="6" customWidth="1"/>
    <col min="262" max="262" width="9.42578125" style="6" bestFit="1" customWidth="1"/>
    <col min="263" max="263" width="7.42578125" style="6" customWidth="1"/>
    <col min="264" max="264" width="9" style="6" customWidth="1"/>
    <col min="265" max="265" width="9.42578125" style="6" bestFit="1" customWidth="1"/>
    <col min="266" max="512" width="9.140625" style="6"/>
    <col min="513" max="513" width="9.28515625" style="6" bestFit="1" customWidth="1"/>
    <col min="514" max="514" width="9" style="6" bestFit="1" customWidth="1"/>
    <col min="515" max="515" width="9.85546875" style="6" bestFit="1" customWidth="1"/>
    <col min="516" max="516" width="9.42578125" style="6" bestFit="1" customWidth="1"/>
    <col min="517" max="517" width="9.7109375" style="6" customWidth="1"/>
    <col min="518" max="518" width="9.42578125" style="6" bestFit="1" customWidth="1"/>
    <col min="519" max="519" width="7.42578125" style="6" customWidth="1"/>
    <col min="520" max="520" width="9" style="6" customWidth="1"/>
    <col min="521" max="521" width="9.42578125" style="6" bestFit="1" customWidth="1"/>
    <col min="522" max="768" width="9.140625" style="6"/>
    <col min="769" max="769" width="9.28515625" style="6" bestFit="1" customWidth="1"/>
    <col min="770" max="770" width="9" style="6" bestFit="1" customWidth="1"/>
    <col min="771" max="771" width="9.85546875" style="6" bestFit="1" customWidth="1"/>
    <col min="772" max="772" width="9.42578125" style="6" bestFit="1" customWidth="1"/>
    <col min="773" max="773" width="9.7109375" style="6" customWidth="1"/>
    <col min="774" max="774" width="9.42578125" style="6" bestFit="1" customWidth="1"/>
    <col min="775" max="775" width="7.42578125" style="6" customWidth="1"/>
    <col min="776" max="776" width="9" style="6" customWidth="1"/>
    <col min="777" max="777" width="9.42578125" style="6" bestFit="1" customWidth="1"/>
    <col min="778" max="1024" width="9.140625" style="6"/>
    <col min="1025" max="1025" width="9.28515625" style="6" bestFit="1" customWidth="1"/>
    <col min="1026" max="1026" width="9" style="6" bestFit="1" customWidth="1"/>
    <col min="1027" max="1027" width="9.85546875" style="6" bestFit="1" customWidth="1"/>
    <col min="1028" max="1028" width="9.42578125" style="6" bestFit="1" customWidth="1"/>
    <col min="1029" max="1029" width="9.7109375" style="6" customWidth="1"/>
    <col min="1030" max="1030" width="9.42578125" style="6" bestFit="1" customWidth="1"/>
    <col min="1031" max="1031" width="7.42578125" style="6" customWidth="1"/>
    <col min="1032" max="1032" width="9" style="6" customWidth="1"/>
    <col min="1033" max="1033" width="9.42578125" style="6" bestFit="1" customWidth="1"/>
    <col min="1034" max="1280" width="9.140625" style="6"/>
    <col min="1281" max="1281" width="9.28515625" style="6" bestFit="1" customWidth="1"/>
    <col min="1282" max="1282" width="9" style="6" bestFit="1" customWidth="1"/>
    <col min="1283" max="1283" width="9.85546875" style="6" bestFit="1" customWidth="1"/>
    <col min="1284" max="1284" width="9.42578125" style="6" bestFit="1" customWidth="1"/>
    <col min="1285" max="1285" width="9.7109375" style="6" customWidth="1"/>
    <col min="1286" max="1286" width="9.42578125" style="6" bestFit="1" customWidth="1"/>
    <col min="1287" max="1287" width="7.42578125" style="6" customWidth="1"/>
    <col min="1288" max="1288" width="9" style="6" customWidth="1"/>
    <col min="1289" max="1289" width="9.42578125" style="6" bestFit="1" customWidth="1"/>
    <col min="1290" max="1536" width="9.140625" style="6"/>
    <col min="1537" max="1537" width="9.28515625" style="6" bestFit="1" customWidth="1"/>
    <col min="1538" max="1538" width="9" style="6" bestFit="1" customWidth="1"/>
    <col min="1539" max="1539" width="9.85546875" style="6" bestFit="1" customWidth="1"/>
    <col min="1540" max="1540" width="9.42578125" style="6" bestFit="1" customWidth="1"/>
    <col min="1541" max="1541" width="9.7109375" style="6" customWidth="1"/>
    <col min="1542" max="1542" width="9.42578125" style="6" bestFit="1" customWidth="1"/>
    <col min="1543" max="1543" width="7.42578125" style="6" customWidth="1"/>
    <col min="1544" max="1544" width="9" style="6" customWidth="1"/>
    <col min="1545" max="1545" width="9.42578125" style="6" bestFit="1" customWidth="1"/>
    <col min="1546" max="1792" width="9.140625" style="6"/>
    <col min="1793" max="1793" width="9.28515625" style="6" bestFit="1" customWidth="1"/>
    <col min="1794" max="1794" width="9" style="6" bestFit="1" customWidth="1"/>
    <col min="1795" max="1795" width="9.85546875" style="6" bestFit="1" customWidth="1"/>
    <col min="1796" max="1796" width="9.42578125" style="6" bestFit="1" customWidth="1"/>
    <col min="1797" max="1797" width="9.7109375" style="6" customWidth="1"/>
    <col min="1798" max="1798" width="9.42578125" style="6" bestFit="1" customWidth="1"/>
    <col min="1799" max="1799" width="7.42578125" style="6" customWidth="1"/>
    <col min="1800" max="1800" width="9" style="6" customWidth="1"/>
    <col min="1801" max="1801" width="9.42578125" style="6" bestFit="1" customWidth="1"/>
    <col min="1802" max="2048" width="9.140625" style="6"/>
    <col min="2049" max="2049" width="9.28515625" style="6" bestFit="1" customWidth="1"/>
    <col min="2050" max="2050" width="9" style="6" bestFit="1" customWidth="1"/>
    <col min="2051" max="2051" width="9.85546875" style="6" bestFit="1" customWidth="1"/>
    <col min="2052" max="2052" width="9.42578125" style="6" bestFit="1" customWidth="1"/>
    <col min="2053" max="2053" width="9.7109375" style="6" customWidth="1"/>
    <col min="2054" max="2054" width="9.42578125" style="6" bestFit="1" customWidth="1"/>
    <col min="2055" max="2055" width="7.42578125" style="6" customWidth="1"/>
    <col min="2056" max="2056" width="9" style="6" customWidth="1"/>
    <col min="2057" max="2057" width="9.42578125" style="6" bestFit="1" customWidth="1"/>
    <col min="2058" max="2304" width="9.140625" style="6"/>
    <col min="2305" max="2305" width="9.28515625" style="6" bestFit="1" customWidth="1"/>
    <col min="2306" max="2306" width="9" style="6" bestFit="1" customWidth="1"/>
    <col min="2307" max="2307" width="9.85546875" style="6" bestFit="1" customWidth="1"/>
    <col min="2308" max="2308" width="9.42578125" style="6" bestFit="1" customWidth="1"/>
    <col min="2309" max="2309" width="9.7109375" style="6" customWidth="1"/>
    <col min="2310" max="2310" width="9.42578125" style="6" bestFit="1" customWidth="1"/>
    <col min="2311" max="2311" width="7.42578125" style="6" customWidth="1"/>
    <col min="2312" max="2312" width="9" style="6" customWidth="1"/>
    <col min="2313" max="2313" width="9.42578125" style="6" bestFit="1" customWidth="1"/>
    <col min="2314" max="2560" width="9.140625" style="6"/>
    <col min="2561" max="2561" width="9.28515625" style="6" bestFit="1" customWidth="1"/>
    <col min="2562" max="2562" width="9" style="6" bestFit="1" customWidth="1"/>
    <col min="2563" max="2563" width="9.85546875" style="6" bestFit="1" customWidth="1"/>
    <col min="2564" max="2564" width="9.42578125" style="6" bestFit="1" customWidth="1"/>
    <col min="2565" max="2565" width="9.7109375" style="6" customWidth="1"/>
    <col min="2566" max="2566" width="9.42578125" style="6" bestFit="1" customWidth="1"/>
    <col min="2567" max="2567" width="7.42578125" style="6" customWidth="1"/>
    <col min="2568" max="2568" width="9" style="6" customWidth="1"/>
    <col min="2569" max="2569" width="9.42578125" style="6" bestFit="1" customWidth="1"/>
    <col min="2570" max="2816" width="9.140625" style="6"/>
    <col min="2817" max="2817" width="9.28515625" style="6" bestFit="1" customWidth="1"/>
    <col min="2818" max="2818" width="9" style="6" bestFit="1" customWidth="1"/>
    <col min="2819" max="2819" width="9.85546875" style="6" bestFit="1" customWidth="1"/>
    <col min="2820" max="2820" width="9.42578125" style="6" bestFit="1" customWidth="1"/>
    <col min="2821" max="2821" width="9.7109375" style="6" customWidth="1"/>
    <col min="2822" max="2822" width="9.42578125" style="6" bestFit="1" customWidth="1"/>
    <col min="2823" max="2823" width="7.42578125" style="6" customWidth="1"/>
    <col min="2824" max="2824" width="9" style="6" customWidth="1"/>
    <col min="2825" max="2825" width="9.42578125" style="6" bestFit="1" customWidth="1"/>
    <col min="2826" max="3072" width="9.140625" style="6"/>
    <col min="3073" max="3073" width="9.28515625" style="6" bestFit="1" customWidth="1"/>
    <col min="3074" max="3074" width="9" style="6" bestFit="1" customWidth="1"/>
    <col min="3075" max="3075" width="9.85546875" style="6" bestFit="1" customWidth="1"/>
    <col min="3076" max="3076" width="9.42578125" style="6" bestFit="1" customWidth="1"/>
    <col min="3077" max="3077" width="9.7109375" style="6" customWidth="1"/>
    <col min="3078" max="3078" width="9.42578125" style="6" bestFit="1" customWidth="1"/>
    <col min="3079" max="3079" width="7.42578125" style="6" customWidth="1"/>
    <col min="3080" max="3080" width="9" style="6" customWidth="1"/>
    <col min="3081" max="3081" width="9.42578125" style="6" bestFit="1" customWidth="1"/>
    <col min="3082" max="3328" width="9.140625" style="6"/>
    <col min="3329" max="3329" width="9.28515625" style="6" bestFit="1" customWidth="1"/>
    <col min="3330" max="3330" width="9" style="6" bestFit="1" customWidth="1"/>
    <col min="3331" max="3331" width="9.85546875" style="6" bestFit="1" customWidth="1"/>
    <col min="3332" max="3332" width="9.42578125" style="6" bestFit="1" customWidth="1"/>
    <col min="3333" max="3333" width="9.7109375" style="6" customWidth="1"/>
    <col min="3334" max="3334" width="9.42578125" style="6" bestFit="1" customWidth="1"/>
    <col min="3335" max="3335" width="7.42578125" style="6" customWidth="1"/>
    <col min="3336" max="3336" width="9" style="6" customWidth="1"/>
    <col min="3337" max="3337" width="9.42578125" style="6" bestFit="1" customWidth="1"/>
    <col min="3338" max="3584" width="9.140625" style="6"/>
    <col min="3585" max="3585" width="9.28515625" style="6" bestFit="1" customWidth="1"/>
    <col min="3586" max="3586" width="9" style="6" bestFit="1" customWidth="1"/>
    <col min="3587" max="3587" width="9.85546875" style="6" bestFit="1" customWidth="1"/>
    <col min="3588" max="3588" width="9.42578125" style="6" bestFit="1" customWidth="1"/>
    <col min="3589" max="3589" width="9.7109375" style="6" customWidth="1"/>
    <col min="3590" max="3590" width="9.42578125" style="6" bestFit="1" customWidth="1"/>
    <col min="3591" max="3591" width="7.42578125" style="6" customWidth="1"/>
    <col min="3592" max="3592" width="9" style="6" customWidth="1"/>
    <col min="3593" max="3593" width="9.42578125" style="6" bestFit="1" customWidth="1"/>
    <col min="3594" max="3840" width="9.140625" style="6"/>
    <col min="3841" max="3841" width="9.28515625" style="6" bestFit="1" customWidth="1"/>
    <col min="3842" max="3842" width="9" style="6" bestFit="1" customWidth="1"/>
    <col min="3843" max="3843" width="9.85546875" style="6" bestFit="1" customWidth="1"/>
    <col min="3844" max="3844" width="9.42578125" style="6" bestFit="1" customWidth="1"/>
    <col min="3845" max="3845" width="9.7109375" style="6" customWidth="1"/>
    <col min="3846" max="3846" width="9.42578125" style="6" bestFit="1" customWidth="1"/>
    <col min="3847" max="3847" width="7.42578125" style="6" customWidth="1"/>
    <col min="3848" max="3848" width="9" style="6" customWidth="1"/>
    <col min="3849" max="3849" width="9.42578125" style="6" bestFit="1" customWidth="1"/>
    <col min="3850" max="4096" width="9.140625" style="6"/>
    <col min="4097" max="4097" width="9.28515625" style="6" bestFit="1" customWidth="1"/>
    <col min="4098" max="4098" width="9" style="6" bestFit="1" customWidth="1"/>
    <col min="4099" max="4099" width="9.85546875" style="6" bestFit="1" customWidth="1"/>
    <col min="4100" max="4100" width="9.42578125" style="6" bestFit="1" customWidth="1"/>
    <col min="4101" max="4101" width="9.7109375" style="6" customWidth="1"/>
    <col min="4102" max="4102" width="9.42578125" style="6" bestFit="1" customWidth="1"/>
    <col min="4103" max="4103" width="7.42578125" style="6" customWidth="1"/>
    <col min="4104" max="4104" width="9" style="6" customWidth="1"/>
    <col min="4105" max="4105" width="9.42578125" style="6" bestFit="1" customWidth="1"/>
    <col min="4106" max="4352" width="9.140625" style="6"/>
    <col min="4353" max="4353" width="9.28515625" style="6" bestFit="1" customWidth="1"/>
    <col min="4354" max="4354" width="9" style="6" bestFit="1" customWidth="1"/>
    <col min="4355" max="4355" width="9.85546875" style="6" bestFit="1" customWidth="1"/>
    <col min="4356" max="4356" width="9.42578125" style="6" bestFit="1" customWidth="1"/>
    <col min="4357" max="4357" width="9.7109375" style="6" customWidth="1"/>
    <col min="4358" max="4358" width="9.42578125" style="6" bestFit="1" customWidth="1"/>
    <col min="4359" max="4359" width="7.42578125" style="6" customWidth="1"/>
    <col min="4360" max="4360" width="9" style="6" customWidth="1"/>
    <col min="4361" max="4361" width="9.42578125" style="6" bestFit="1" customWidth="1"/>
    <col min="4362" max="4608" width="9.140625" style="6"/>
    <col min="4609" max="4609" width="9.28515625" style="6" bestFit="1" customWidth="1"/>
    <col min="4610" max="4610" width="9" style="6" bestFit="1" customWidth="1"/>
    <col min="4611" max="4611" width="9.85546875" style="6" bestFit="1" customWidth="1"/>
    <col min="4612" max="4612" width="9.42578125" style="6" bestFit="1" customWidth="1"/>
    <col min="4613" max="4613" width="9.7109375" style="6" customWidth="1"/>
    <col min="4614" max="4614" width="9.42578125" style="6" bestFit="1" customWidth="1"/>
    <col min="4615" max="4615" width="7.42578125" style="6" customWidth="1"/>
    <col min="4616" max="4616" width="9" style="6" customWidth="1"/>
    <col min="4617" max="4617" width="9.42578125" style="6" bestFit="1" customWidth="1"/>
    <col min="4618" max="4864" width="9.140625" style="6"/>
    <col min="4865" max="4865" width="9.28515625" style="6" bestFit="1" customWidth="1"/>
    <col min="4866" max="4866" width="9" style="6" bestFit="1" customWidth="1"/>
    <col min="4867" max="4867" width="9.85546875" style="6" bestFit="1" customWidth="1"/>
    <col min="4868" max="4868" width="9.42578125" style="6" bestFit="1" customWidth="1"/>
    <col min="4869" max="4869" width="9.7109375" style="6" customWidth="1"/>
    <col min="4870" max="4870" width="9.42578125" style="6" bestFit="1" customWidth="1"/>
    <col min="4871" max="4871" width="7.42578125" style="6" customWidth="1"/>
    <col min="4872" max="4872" width="9" style="6" customWidth="1"/>
    <col min="4873" max="4873" width="9.42578125" style="6" bestFit="1" customWidth="1"/>
    <col min="4874" max="5120" width="9.140625" style="6"/>
    <col min="5121" max="5121" width="9.28515625" style="6" bestFit="1" customWidth="1"/>
    <col min="5122" max="5122" width="9" style="6" bestFit="1" customWidth="1"/>
    <col min="5123" max="5123" width="9.85546875" style="6" bestFit="1" customWidth="1"/>
    <col min="5124" max="5124" width="9.42578125" style="6" bestFit="1" customWidth="1"/>
    <col min="5125" max="5125" width="9.7109375" style="6" customWidth="1"/>
    <col min="5126" max="5126" width="9.42578125" style="6" bestFit="1" customWidth="1"/>
    <col min="5127" max="5127" width="7.42578125" style="6" customWidth="1"/>
    <col min="5128" max="5128" width="9" style="6" customWidth="1"/>
    <col min="5129" max="5129" width="9.42578125" style="6" bestFit="1" customWidth="1"/>
    <col min="5130" max="5376" width="9.140625" style="6"/>
    <col min="5377" max="5377" width="9.28515625" style="6" bestFit="1" customWidth="1"/>
    <col min="5378" max="5378" width="9" style="6" bestFit="1" customWidth="1"/>
    <col min="5379" max="5379" width="9.85546875" style="6" bestFit="1" customWidth="1"/>
    <col min="5380" max="5380" width="9.42578125" style="6" bestFit="1" customWidth="1"/>
    <col min="5381" max="5381" width="9.7109375" style="6" customWidth="1"/>
    <col min="5382" max="5382" width="9.42578125" style="6" bestFit="1" customWidth="1"/>
    <col min="5383" max="5383" width="7.42578125" style="6" customWidth="1"/>
    <col min="5384" max="5384" width="9" style="6" customWidth="1"/>
    <col min="5385" max="5385" width="9.42578125" style="6" bestFit="1" customWidth="1"/>
    <col min="5386" max="5632" width="9.140625" style="6"/>
    <col min="5633" max="5633" width="9.28515625" style="6" bestFit="1" customWidth="1"/>
    <col min="5634" max="5634" width="9" style="6" bestFit="1" customWidth="1"/>
    <col min="5635" max="5635" width="9.85546875" style="6" bestFit="1" customWidth="1"/>
    <col min="5636" max="5636" width="9.42578125" style="6" bestFit="1" customWidth="1"/>
    <col min="5637" max="5637" width="9.7109375" style="6" customWidth="1"/>
    <col min="5638" max="5638" width="9.42578125" style="6" bestFit="1" customWidth="1"/>
    <col min="5639" max="5639" width="7.42578125" style="6" customWidth="1"/>
    <col min="5640" max="5640" width="9" style="6" customWidth="1"/>
    <col min="5641" max="5641" width="9.42578125" style="6" bestFit="1" customWidth="1"/>
    <col min="5642" max="5888" width="9.140625" style="6"/>
    <col min="5889" max="5889" width="9.28515625" style="6" bestFit="1" customWidth="1"/>
    <col min="5890" max="5890" width="9" style="6" bestFit="1" customWidth="1"/>
    <col min="5891" max="5891" width="9.85546875" style="6" bestFit="1" customWidth="1"/>
    <col min="5892" max="5892" width="9.42578125" style="6" bestFit="1" customWidth="1"/>
    <col min="5893" max="5893" width="9.7109375" style="6" customWidth="1"/>
    <col min="5894" max="5894" width="9.42578125" style="6" bestFit="1" customWidth="1"/>
    <col min="5895" max="5895" width="7.42578125" style="6" customWidth="1"/>
    <col min="5896" max="5896" width="9" style="6" customWidth="1"/>
    <col min="5897" max="5897" width="9.42578125" style="6" bestFit="1" customWidth="1"/>
    <col min="5898" max="6144" width="9.140625" style="6"/>
    <col min="6145" max="6145" width="9.28515625" style="6" bestFit="1" customWidth="1"/>
    <col min="6146" max="6146" width="9" style="6" bestFit="1" customWidth="1"/>
    <col min="6147" max="6147" width="9.85546875" style="6" bestFit="1" customWidth="1"/>
    <col min="6148" max="6148" width="9.42578125" style="6" bestFit="1" customWidth="1"/>
    <col min="6149" max="6149" width="9.7109375" style="6" customWidth="1"/>
    <col min="6150" max="6150" width="9.42578125" style="6" bestFit="1" customWidth="1"/>
    <col min="6151" max="6151" width="7.42578125" style="6" customWidth="1"/>
    <col min="6152" max="6152" width="9" style="6" customWidth="1"/>
    <col min="6153" max="6153" width="9.42578125" style="6" bestFit="1" customWidth="1"/>
    <col min="6154" max="6400" width="9.140625" style="6"/>
    <col min="6401" max="6401" width="9.28515625" style="6" bestFit="1" customWidth="1"/>
    <col min="6402" max="6402" width="9" style="6" bestFit="1" customWidth="1"/>
    <col min="6403" max="6403" width="9.85546875" style="6" bestFit="1" customWidth="1"/>
    <col min="6404" max="6404" width="9.42578125" style="6" bestFit="1" customWidth="1"/>
    <col min="6405" max="6405" width="9.7109375" style="6" customWidth="1"/>
    <col min="6406" max="6406" width="9.42578125" style="6" bestFit="1" customWidth="1"/>
    <col min="6407" max="6407" width="7.42578125" style="6" customWidth="1"/>
    <col min="6408" max="6408" width="9" style="6" customWidth="1"/>
    <col min="6409" max="6409" width="9.42578125" style="6" bestFit="1" customWidth="1"/>
    <col min="6410" max="6656" width="9.140625" style="6"/>
    <col min="6657" max="6657" width="9.28515625" style="6" bestFit="1" customWidth="1"/>
    <col min="6658" max="6658" width="9" style="6" bestFit="1" customWidth="1"/>
    <col min="6659" max="6659" width="9.85546875" style="6" bestFit="1" customWidth="1"/>
    <col min="6660" max="6660" width="9.42578125" style="6" bestFit="1" customWidth="1"/>
    <col min="6661" max="6661" width="9.7109375" style="6" customWidth="1"/>
    <col min="6662" max="6662" width="9.42578125" style="6" bestFit="1" customWidth="1"/>
    <col min="6663" max="6663" width="7.42578125" style="6" customWidth="1"/>
    <col min="6664" max="6664" width="9" style="6" customWidth="1"/>
    <col min="6665" max="6665" width="9.42578125" style="6" bestFit="1" customWidth="1"/>
    <col min="6666" max="6912" width="9.140625" style="6"/>
    <col min="6913" max="6913" width="9.28515625" style="6" bestFit="1" customWidth="1"/>
    <col min="6914" max="6914" width="9" style="6" bestFit="1" customWidth="1"/>
    <col min="6915" max="6915" width="9.85546875" style="6" bestFit="1" customWidth="1"/>
    <col min="6916" max="6916" width="9.42578125" style="6" bestFit="1" customWidth="1"/>
    <col min="6917" max="6917" width="9.7109375" style="6" customWidth="1"/>
    <col min="6918" max="6918" width="9.42578125" style="6" bestFit="1" customWidth="1"/>
    <col min="6919" max="6919" width="7.42578125" style="6" customWidth="1"/>
    <col min="6920" max="6920" width="9" style="6" customWidth="1"/>
    <col min="6921" max="6921" width="9.42578125" style="6" bestFit="1" customWidth="1"/>
    <col min="6922" max="7168" width="9.140625" style="6"/>
    <col min="7169" max="7169" width="9.28515625" style="6" bestFit="1" customWidth="1"/>
    <col min="7170" max="7170" width="9" style="6" bestFit="1" customWidth="1"/>
    <col min="7171" max="7171" width="9.85546875" style="6" bestFit="1" customWidth="1"/>
    <col min="7172" max="7172" width="9.42578125" style="6" bestFit="1" customWidth="1"/>
    <col min="7173" max="7173" width="9.7109375" style="6" customWidth="1"/>
    <col min="7174" max="7174" width="9.42578125" style="6" bestFit="1" customWidth="1"/>
    <col min="7175" max="7175" width="7.42578125" style="6" customWidth="1"/>
    <col min="7176" max="7176" width="9" style="6" customWidth="1"/>
    <col min="7177" max="7177" width="9.42578125" style="6" bestFit="1" customWidth="1"/>
    <col min="7178" max="7424" width="9.140625" style="6"/>
    <col min="7425" max="7425" width="9.28515625" style="6" bestFit="1" customWidth="1"/>
    <col min="7426" max="7426" width="9" style="6" bestFit="1" customWidth="1"/>
    <col min="7427" max="7427" width="9.85546875" style="6" bestFit="1" customWidth="1"/>
    <col min="7428" max="7428" width="9.42578125" style="6" bestFit="1" customWidth="1"/>
    <col min="7429" max="7429" width="9.7109375" style="6" customWidth="1"/>
    <col min="7430" max="7430" width="9.42578125" style="6" bestFit="1" customWidth="1"/>
    <col min="7431" max="7431" width="7.42578125" style="6" customWidth="1"/>
    <col min="7432" max="7432" width="9" style="6" customWidth="1"/>
    <col min="7433" max="7433" width="9.42578125" style="6" bestFit="1" customWidth="1"/>
    <col min="7434" max="7680" width="9.140625" style="6"/>
    <col min="7681" max="7681" width="9.28515625" style="6" bestFit="1" customWidth="1"/>
    <col min="7682" max="7682" width="9" style="6" bestFit="1" customWidth="1"/>
    <col min="7683" max="7683" width="9.85546875" style="6" bestFit="1" customWidth="1"/>
    <col min="7684" max="7684" width="9.42578125" style="6" bestFit="1" customWidth="1"/>
    <col min="7685" max="7685" width="9.7109375" style="6" customWidth="1"/>
    <col min="7686" max="7686" width="9.42578125" style="6" bestFit="1" customWidth="1"/>
    <col min="7687" max="7687" width="7.42578125" style="6" customWidth="1"/>
    <col min="7688" max="7688" width="9" style="6" customWidth="1"/>
    <col min="7689" max="7689" width="9.42578125" style="6" bestFit="1" customWidth="1"/>
    <col min="7690" max="7936" width="9.140625" style="6"/>
    <col min="7937" max="7937" width="9.28515625" style="6" bestFit="1" customWidth="1"/>
    <col min="7938" max="7938" width="9" style="6" bestFit="1" customWidth="1"/>
    <col min="7939" max="7939" width="9.85546875" style="6" bestFit="1" customWidth="1"/>
    <col min="7940" max="7940" width="9.42578125" style="6" bestFit="1" customWidth="1"/>
    <col min="7941" max="7941" width="9.7109375" style="6" customWidth="1"/>
    <col min="7942" max="7942" width="9.42578125" style="6" bestFit="1" customWidth="1"/>
    <col min="7943" max="7943" width="7.42578125" style="6" customWidth="1"/>
    <col min="7944" max="7944" width="9" style="6" customWidth="1"/>
    <col min="7945" max="7945" width="9.42578125" style="6" bestFit="1" customWidth="1"/>
    <col min="7946" max="8192" width="9.140625" style="6"/>
    <col min="8193" max="8193" width="9.28515625" style="6" bestFit="1" customWidth="1"/>
    <col min="8194" max="8194" width="9" style="6" bestFit="1" customWidth="1"/>
    <col min="8195" max="8195" width="9.85546875" style="6" bestFit="1" customWidth="1"/>
    <col min="8196" max="8196" width="9.42578125" style="6" bestFit="1" customWidth="1"/>
    <col min="8197" max="8197" width="9.7109375" style="6" customWidth="1"/>
    <col min="8198" max="8198" width="9.42578125" style="6" bestFit="1" customWidth="1"/>
    <col min="8199" max="8199" width="7.42578125" style="6" customWidth="1"/>
    <col min="8200" max="8200" width="9" style="6" customWidth="1"/>
    <col min="8201" max="8201" width="9.42578125" style="6" bestFit="1" customWidth="1"/>
    <col min="8202" max="8448" width="9.140625" style="6"/>
    <col min="8449" max="8449" width="9.28515625" style="6" bestFit="1" customWidth="1"/>
    <col min="8450" max="8450" width="9" style="6" bestFit="1" customWidth="1"/>
    <col min="8451" max="8451" width="9.85546875" style="6" bestFit="1" customWidth="1"/>
    <col min="8452" max="8452" width="9.42578125" style="6" bestFit="1" customWidth="1"/>
    <col min="8453" max="8453" width="9.7109375" style="6" customWidth="1"/>
    <col min="8454" max="8454" width="9.42578125" style="6" bestFit="1" customWidth="1"/>
    <col min="8455" max="8455" width="7.42578125" style="6" customWidth="1"/>
    <col min="8456" max="8456" width="9" style="6" customWidth="1"/>
    <col min="8457" max="8457" width="9.42578125" style="6" bestFit="1" customWidth="1"/>
    <col min="8458" max="8704" width="9.140625" style="6"/>
    <col min="8705" max="8705" width="9.28515625" style="6" bestFit="1" customWidth="1"/>
    <col min="8706" max="8706" width="9" style="6" bestFit="1" customWidth="1"/>
    <col min="8707" max="8707" width="9.85546875" style="6" bestFit="1" customWidth="1"/>
    <col min="8708" max="8708" width="9.42578125" style="6" bestFit="1" customWidth="1"/>
    <col min="8709" max="8709" width="9.7109375" style="6" customWidth="1"/>
    <col min="8710" max="8710" width="9.42578125" style="6" bestFit="1" customWidth="1"/>
    <col min="8711" max="8711" width="7.42578125" style="6" customWidth="1"/>
    <col min="8712" max="8712" width="9" style="6" customWidth="1"/>
    <col min="8713" max="8713" width="9.42578125" style="6" bestFit="1" customWidth="1"/>
    <col min="8714" max="8960" width="9.140625" style="6"/>
    <col min="8961" max="8961" width="9.28515625" style="6" bestFit="1" customWidth="1"/>
    <col min="8962" max="8962" width="9" style="6" bestFit="1" customWidth="1"/>
    <col min="8963" max="8963" width="9.85546875" style="6" bestFit="1" customWidth="1"/>
    <col min="8964" max="8964" width="9.42578125" style="6" bestFit="1" customWidth="1"/>
    <col min="8965" max="8965" width="9.7109375" style="6" customWidth="1"/>
    <col min="8966" max="8966" width="9.42578125" style="6" bestFit="1" customWidth="1"/>
    <col min="8967" max="8967" width="7.42578125" style="6" customWidth="1"/>
    <col min="8968" max="8968" width="9" style="6" customWidth="1"/>
    <col min="8969" max="8969" width="9.42578125" style="6" bestFit="1" customWidth="1"/>
    <col min="8970" max="9216" width="9.140625" style="6"/>
    <col min="9217" max="9217" width="9.28515625" style="6" bestFit="1" customWidth="1"/>
    <col min="9218" max="9218" width="9" style="6" bestFit="1" customWidth="1"/>
    <col min="9219" max="9219" width="9.85546875" style="6" bestFit="1" customWidth="1"/>
    <col min="9220" max="9220" width="9.42578125" style="6" bestFit="1" customWidth="1"/>
    <col min="9221" max="9221" width="9.7109375" style="6" customWidth="1"/>
    <col min="9222" max="9222" width="9.42578125" style="6" bestFit="1" customWidth="1"/>
    <col min="9223" max="9223" width="7.42578125" style="6" customWidth="1"/>
    <col min="9224" max="9224" width="9" style="6" customWidth="1"/>
    <col min="9225" max="9225" width="9.42578125" style="6" bestFit="1" customWidth="1"/>
    <col min="9226" max="9472" width="9.140625" style="6"/>
    <col min="9473" max="9473" width="9.28515625" style="6" bestFit="1" customWidth="1"/>
    <col min="9474" max="9474" width="9" style="6" bestFit="1" customWidth="1"/>
    <col min="9475" max="9475" width="9.85546875" style="6" bestFit="1" customWidth="1"/>
    <col min="9476" max="9476" width="9.42578125" style="6" bestFit="1" customWidth="1"/>
    <col min="9477" max="9477" width="9.7109375" style="6" customWidth="1"/>
    <col min="9478" max="9478" width="9.42578125" style="6" bestFit="1" customWidth="1"/>
    <col min="9479" max="9479" width="7.42578125" style="6" customWidth="1"/>
    <col min="9480" max="9480" width="9" style="6" customWidth="1"/>
    <col min="9481" max="9481" width="9.42578125" style="6" bestFit="1" customWidth="1"/>
    <col min="9482" max="9728" width="9.140625" style="6"/>
    <col min="9729" max="9729" width="9.28515625" style="6" bestFit="1" customWidth="1"/>
    <col min="9730" max="9730" width="9" style="6" bestFit="1" customWidth="1"/>
    <col min="9731" max="9731" width="9.85546875" style="6" bestFit="1" customWidth="1"/>
    <col min="9732" max="9732" width="9.42578125" style="6" bestFit="1" customWidth="1"/>
    <col min="9733" max="9733" width="9.7109375" style="6" customWidth="1"/>
    <col min="9734" max="9734" width="9.42578125" style="6" bestFit="1" customWidth="1"/>
    <col min="9735" max="9735" width="7.42578125" style="6" customWidth="1"/>
    <col min="9736" max="9736" width="9" style="6" customWidth="1"/>
    <col min="9737" max="9737" width="9.42578125" style="6" bestFit="1" customWidth="1"/>
    <col min="9738" max="9984" width="9.140625" style="6"/>
    <col min="9985" max="9985" width="9.28515625" style="6" bestFit="1" customWidth="1"/>
    <col min="9986" max="9986" width="9" style="6" bestFit="1" customWidth="1"/>
    <col min="9987" max="9987" width="9.85546875" style="6" bestFit="1" customWidth="1"/>
    <col min="9988" max="9988" width="9.42578125" style="6" bestFit="1" customWidth="1"/>
    <col min="9989" max="9989" width="9.7109375" style="6" customWidth="1"/>
    <col min="9990" max="9990" width="9.42578125" style="6" bestFit="1" customWidth="1"/>
    <col min="9991" max="9991" width="7.42578125" style="6" customWidth="1"/>
    <col min="9992" max="9992" width="9" style="6" customWidth="1"/>
    <col min="9993" max="9993" width="9.42578125" style="6" bestFit="1" customWidth="1"/>
    <col min="9994" max="10240" width="9.140625" style="6"/>
    <col min="10241" max="10241" width="9.28515625" style="6" bestFit="1" customWidth="1"/>
    <col min="10242" max="10242" width="9" style="6" bestFit="1" customWidth="1"/>
    <col min="10243" max="10243" width="9.85546875" style="6" bestFit="1" customWidth="1"/>
    <col min="10244" max="10244" width="9.42578125" style="6" bestFit="1" customWidth="1"/>
    <col min="10245" max="10245" width="9.7109375" style="6" customWidth="1"/>
    <col min="10246" max="10246" width="9.42578125" style="6" bestFit="1" customWidth="1"/>
    <col min="10247" max="10247" width="7.42578125" style="6" customWidth="1"/>
    <col min="10248" max="10248" width="9" style="6" customWidth="1"/>
    <col min="10249" max="10249" width="9.42578125" style="6" bestFit="1" customWidth="1"/>
    <col min="10250" max="10496" width="9.140625" style="6"/>
    <col min="10497" max="10497" width="9.28515625" style="6" bestFit="1" customWidth="1"/>
    <col min="10498" max="10498" width="9" style="6" bestFit="1" customWidth="1"/>
    <col min="10499" max="10499" width="9.85546875" style="6" bestFit="1" customWidth="1"/>
    <col min="10500" max="10500" width="9.42578125" style="6" bestFit="1" customWidth="1"/>
    <col min="10501" max="10501" width="9.7109375" style="6" customWidth="1"/>
    <col min="10502" max="10502" width="9.42578125" style="6" bestFit="1" customWidth="1"/>
    <col min="10503" max="10503" width="7.42578125" style="6" customWidth="1"/>
    <col min="10504" max="10504" width="9" style="6" customWidth="1"/>
    <col min="10505" max="10505" width="9.42578125" style="6" bestFit="1" customWidth="1"/>
    <col min="10506" max="10752" width="9.140625" style="6"/>
    <col min="10753" max="10753" width="9.28515625" style="6" bestFit="1" customWidth="1"/>
    <col min="10754" max="10754" width="9" style="6" bestFit="1" customWidth="1"/>
    <col min="10755" max="10755" width="9.85546875" style="6" bestFit="1" customWidth="1"/>
    <col min="10756" max="10756" width="9.42578125" style="6" bestFit="1" customWidth="1"/>
    <col min="10757" max="10757" width="9.7109375" style="6" customWidth="1"/>
    <col min="10758" max="10758" width="9.42578125" style="6" bestFit="1" customWidth="1"/>
    <col min="10759" max="10759" width="7.42578125" style="6" customWidth="1"/>
    <col min="10760" max="10760" width="9" style="6" customWidth="1"/>
    <col min="10761" max="10761" width="9.42578125" style="6" bestFit="1" customWidth="1"/>
    <col min="10762" max="11008" width="9.140625" style="6"/>
    <col min="11009" max="11009" width="9.28515625" style="6" bestFit="1" customWidth="1"/>
    <col min="11010" max="11010" width="9" style="6" bestFit="1" customWidth="1"/>
    <col min="11011" max="11011" width="9.85546875" style="6" bestFit="1" customWidth="1"/>
    <col min="11012" max="11012" width="9.42578125" style="6" bestFit="1" customWidth="1"/>
    <col min="11013" max="11013" width="9.7109375" style="6" customWidth="1"/>
    <col min="11014" max="11014" width="9.42578125" style="6" bestFit="1" customWidth="1"/>
    <col min="11015" max="11015" width="7.42578125" style="6" customWidth="1"/>
    <col min="11016" max="11016" width="9" style="6" customWidth="1"/>
    <col min="11017" max="11017" width="9.42578125" style="6" bestFit="1" customWidth="1"/>
    <col min="11018" max="11264" width="9.140625" style="6"/>
    <col min="11265" max="11265" width="9.28515625" style="6" bestFit="1" customWidth="1"/>
    <col min="11266" max="11266" width="9" style="6" bestFit="1" customWidth="1"/>
    <col min="11267" max="11267" width="9.85546875" style="6" bestFit="1" customWidth="1"/>
    <col min="11268" max="11268" width="9.42578125" style="6" bestFit="1" customWidth="1"/>
    <col min="11269" max="11269" width="9.7109375" style="6" customWidth="1"/>
    <col min="11270" max="11270" width="9.42578125" style="6" bestFit="1" customWidth="1"/>
    <col min="11271" max="11271" width="7.42578125" style="6" customWidth="1"/>
    <col min="11272" max="11272" width="9" style="6" customWidth="1"/>
    <col min="11273" max="11273" width="9.42578125" style="6" bestFit="1" customWidth="1"/>
    <col min="11274" max="11520" width="9.140625" style="6"/>
    <col min="11521" max="11521" width="9.28515625" style="6" bestFit="1" customWidth="1"/>
    <col min="11522" max="11522" width="9" style="6" bestFit="1" customWidth="1"/>
    <col min="11523" max="11523" width="9.85546875" style="6" bestFit="1" customWidth="1"/>
    <col min="11524" max="11524" width="9.42578125" style="6" bestFit="1" customWidth="1"/>
    <col min="11525" max="11525" width="9.7109375" style="6" customWidth="1"/>
    <col min="11526" max="11526" width="9.42578125" style="6" bestFit="1" customWidth="1"/>
    <col min="11527" max="11527" width="7.42578125" style="6" customWidth="1"/>
    <col min="11528" max="11528" width="9" style="6" customWidth="1"/>
    <col min="11529" max="11529" width="9.42578125" style="6" bestFit="1" customWidth="1"/>
    <col min="11530" max="11776" width="9.140625" style="6"/>
    <col min="11777" max="11777" width="9.28515625" style="6" bestFit="1" customWidth="1"/>
    <col min="11778" max="11778" width="9" style="6" bestFit="1" customWidth="1"/>
    <col min="11779" max="11779" width="9.85546875" style="6" bestFit="1" customWidth="1"/>
    <col min="11780" max="11780" width="9.42578125" style="6" bestFit="1" customWidth="1"/>
    <col min="11781" max="11781" width="9.7109375" style="6" customWidth="1"/>
    <col min="11782" max="11782" width="9.42578125" style="6" bestFit="1" customWidth="1"/>
    <col min="11783" max="11783" width="7.42578125" style="6" customWidth="1"/>
    <col min="11784" max="11784" width="9" style="6" customWidth="1"/>
    <col min="11785" max="11785" width="9.42578125" style="6" bestFit="1" customWidth="1"/>
    <col min="11786" max="12032" width="9.140625" style="6"/>
    <col min="12033" max="12033" width="9.28515625" style="6" bestFit="1" customWidth="1"/>
    <col min="12034" max="12034" width="9" style="6" bestFit="1" customWidth="1"/>
    <col min="12035" max="12035" width="9.85546875" style="6" bestFit="1" customWidth="1"/>
    <col min="12036" max="12036" width="9.42578125" style="6" bestFit="1" customWidth="1"/>
    <col min="12037" max="12037" width="9.7109375" style="6" customWidth="1"/>
    <col min="12038" max="12038" width="9.42578125" style="6" bestFit="1" customWidth="1"/>
    <col min="12039" max="12039" width="7.42578125" style="6" customWidth="1"/>
    <col min="12040" max="12040" width="9" style="6" customWidth="1"/>
    <col min="12041" max="12041" width="9.42578125" style="6" bestFit="1" customWidth="1"/>
    <col min="12042" max="12288" width="9.140625" style="6"/>
    <col min="12289" max="12289" width="9.28515625" style="6" bestFit="1" customWidth="1"/>
    <col min="12290" max="12290" width="9" style="6" bestFit="1" customWidth="1"/>
    <col min="12291" max="12291" width="9.85546875" style="6" bestFit="1" customWidth="1"/>
    <col min="12292" max="12292" width="9.42578125" style="6" bestFit="1" customWidth="1"/>
    <col min="12293" max="12293" width="9.7109375" style="6" customWidth="1"/>
    <col min="12294" max="12294" width="9.42578125" style="6" bestFit="1" customWidth="1"/>
    <col min="12295" max="12295" width="7.42578125" style="6" customWidth="1"/>
    <col min="12296" max="12296" width="9" style="6" customWidth="1"/>
    <col min="12297" max="12297" width="9.42578125" style="6" bestFit="1" customWidth="1"/>
    <col min="12298" max="12544" width="9.140625" style="6"/>
    <col min="12545" max="12545" width="9.28515625" style="6" bestFit="1" customWidth="1"/>
    <col min="12546" max="12546" width="9" style="6" bestFit="1" customWidth="1"/>
    <col min="12547" max="12547" width="9.85546875" style="6" bestFit="1" customWidth="1"/>
    <col min="12548" max="12548" width="9.42578125" style="6" bestFit="1" customWidth="1"/>
    <col min="12549" max="12549" width="9.7109375" style="6" customWidth="1"/>
    <col min="12550" max="12550" width="9.42578125" style="6" bestFit="1" customWidth="1"/>
    <col min="12551" max="12551" width="7.42578125" style="6" customWidth="1"/>
    <col min="12552" max="12552" width="9" style="6" customWidth="1"/>
    <col min="12553" max="12553" width="9.42578125" style="6" bestFit="1" customWidth="1"/>
    <col min="12554" max="12800" width="9.140625" style="6"/>
    <col min="12801" max="12801" width="9.28515625" style="6" bestFit="1" customWidth="1"/>
    <col min="12802" max="12802" width="9" style="6" bestFit="1" customWidth="1"/>
    <col min="12803" max="12803" width="9.85546875" style="6" bestFit="1" customWidth="1"/>
    <col min="12804" max="12804" width="9.42578125" style="6" bestFit="1" customWidth="1"/>
    <col min="12805" max="12805" width="9.7109375" style="6" customWidth="1"/>
    <col min="12806" max="12806" width="9.42578125" style="6" bestFit="1" customWidth="1"/>
    <col min="12807" max="12807" width="7.42578125" style="6" customWidth="1"/>
    <col min="12808" max="12808" width="9" style="6" customWidth="1"/>
    <col min="12809" max="12809" width="9.42578125" style="6" bestFit="1" customWidth="1"/>
    <col min="12810" max="13056" width="9.140625" style="6"/>
    <col min="13057" max="13057" width="9.28515625" style="6" bestFit="1" customWidth="1"/>
    <col min="13058" max="13058" width="9" style="6" bestFit="1" customWidth="1"/>
    <col min="13059" max="13059" width="9.85546875" style="6" bestFit="1" customWidth="1"/>
    <col min="13060" max="13060" width="9.42578125" style="6" bestFit="1" customWidth="1"/>
    <col min="13061" max="13061" width="9.7109375" style="6" customWidth="1"/>
    <col min="13062" max="13062" width="9.42578125" style="6" bestFit="1" customWidth="1"/>
    <col min="13063" max="13063" width="7.42578125" style="6" customWidth="1"/>
    <col min="13064" max="13064" width="9" style="6" customWidth="1"/>
    <col min="13065" max="13065" width="9.42578125" style="6" bestFit="1" customWidth="1"/>
    <col min="13066" max="13312" width="9.140625" style="6"/>
    <col min="13313" max="13313" width="9.28515625" style="6" bestFit="1" customWidth="1"/>
    <col min="13314" max="13314" width="9" style="6" bestFit="1" customWidth="1"/>
    <col min="13315" max="13315" width="9.85546875" style="6" bestFit="1" customWidth="1"/>
    <col min="13316" max="13316" width="9.42578125" style="6" bestFit="1" customWidth="1"/>
    <col min="13317" max="13317" width="9.7109375" style="6" customWidth="1"/>
    <col min="13318" max="13318" width="9.42578125" style="6" bestFit="1" customWidth="1"/>
    <col min="13319" max="13319" width="7.42578125" style="6" customWidth="1"/>
    <col min="13320" max="13320" width="9" style="6" customWidth="1"/>
    <col min="13321" max="13321" width="9.42578125" style="6" bestFit="1" customWidth="1"/>
    <col min="13322" max="13568" width="9.140625" style="6"/>
    <col min="13569" max="13569" width="9.28515625" style="6" bestFit="1" customWidth="1"/>
    <col min="13570" max="13570" width="9" style="6" bestFit="1" customWidth="1"/>
    <col min="13571" max="13571" width="9.85546875" style="6" bestFit="1" customWidth="1"/>
    <col min="13572" max="13572" width="9.42578125" style="6" bestFit="1" customWidth="1"/>
    <col min="13573" max="13573" width="9.7109375" style="6" customWidth="1"/>
    <col min="13574" max="13574" width="9.42578125" style="6" bestFit="1" customWidth="1"/>
    <col min="13575" max="13575" width="7.42578125" style="6" customWidth="1"/>
    <col min="13576" max="13576" width="9" style="6" customWidth="1"/>
    <col min="13577" max="13577" width="9.42578125" style="6" bestFit="1" customWidth="1"/>
    <col min="13578" max="13824" width="9.140625" style="6"/>
    <col min="13825" max="13825" width="9.28515625" style="6" bestFit="1" customWidth="1"/>
    <col min="13826" max="13826" width="9" style="6" bestFit="1" customWidth="1"/>
    <col min="13827" max="13827" width="9.85546875" style="6" bestFit="1" customWidth="1"/>
    <col min="13828" max="13828" width="9.42578125" style="6" bestFit="1" customWidth="1"/>
    <col min="13829" max="13829" width="9.7109375" style="6" customWidth="1"/>
    <col min="13830" max="13830" width="9.42578125" style="6" bestFit="1" customWidth="1"/>
    <col min="13831" max="13831" width="7.42578125" style="6" customWidth="1"/>
    <col min="13832" max="13832" width="9" style="6" customWidth="1"/>
    <col min="13833" max="13833" width="9.42578125" style="6" bestFit="1" customWidth="1"/>
    <col min="13834" max="14080" width="9.140625" style="6"/>
    <col min="14081" max="14081" width="9.28515625" style="6" bestFit="1" customWidth="1"/>
    <col min="14082" max="14082" width="9" style="6" bestFit="1" customWidth="1"/>
    <col min="14083" max="14083" width="9.85546875" style="6" bestFit="1" customWidth="1"/>
    <col min="14084" max="14084" width="9.42578125" style="6" bestFit="1" customWidth="1"/>
    <col min="14085" max="14085" width="9.7109375" style="6" customWidth="1"/>
    <col min="14086" max="14086" width="9.42578125" style="6" bestFit="1" customWidth="1"/>
    <col min="14087" max="14087" width="7.42578125" style="6" customWidth="1"/>
    <col min="14088" max="14088" width="9" style="6" customWidth="1"/>
    <col min="14089" max="14089" width="9.42578125" style="6" bestFit="1" customWidth="1"/>
    <col min="14090" max="14336" width="9.140625" style="6"/>
    <col min="14337" max="14337" width="9.28515625" style="6" bestFit="1" customWidth="1"/>
    <col min="14338" max="14338" width="9" style="6" bestFit="1" customWidth="1"/>
    <col min="14339" max="14339" width="9.85546875" style="6" bestFit="1" customWidth="1"/>
    <col min="14340" max="14340" width="9.42578125" style="6" bestFit="1" customWidth="1"/>
    <col min="14341" max="14341" width="9.7109375" style="6" customWidth="1"/>
    <col min="14342" max="14342" width="9.42578125" style="6" bestFit="1" customWidth="1"/>
    <col min="14343" max="14343" width="7.42578125" style="6" customWidth="1"/>
    <col min="14344" max="14344" width="9" style="6" customWidth="1"/>
    <col min="14345" max="14345" width="9.42578125" style="6" bestFit="1" customWidth="1"/>
    <col min="14346" max="14592" width="9.140625" style="6"/>
    <col min="14593" max="14593" width="9.28515625" style="6" bestFit="1" customWidth="1"/>
    <col min="14594" max="14594" width="9" style="6" bestFit="1" customWidth="1"/>
    <col min="14595" max="14595" width="9.85546875" style="6" bestFit="1" customWidth="1"/>
    <col min="14596" max="14596" width="9.42578125" style="6" bestFit="1" customWidth="1"/>
    <col min="14597" max="14597" width="9.7109375" style="6" customWidth="1"/>
    <col min="14598" max="14598" width="9.42578125" style="6" bestFit="1" customWidth="1"/>
    <col min="14599" max="14599" width="7.42578125" style="6" customWidth="1"/>
    <col min="14600" max="14600" width="9" style="6" customWidth="1"/>
    <col min="14601" max="14601" width="9.42578125" style="6" bestFit="1" customWidth="1"/>
    <col min="14602" max="14848" width="9.140625" style="6"/>
    <col min="14849" max="14849" width="9.28515625" style="6" bestFit="1" customWidth="1"/>
    <col min="14850" max="14850" width="9" style="6" bestFit="1" customWidth="1"/>
    <col min="14851" max="14851" width="9.85546875" style="6" bestFit="1" customWidth="1"/>
    <col min="14852" max="14852" width="9.42578125" style="6" bestFit="1" customWidth="1"/>
    <col min="14853" max="14853" width="9.7109375" style="6" customWidth="1"/>
    <col min="14854" max="14854" width="9.42578125" style="6" bestFit="1" customWidth="1"/>
    <col min="14855" max="14855" width="7.42578125" style="6" customWidth="1"/>
    <col min="14856" max="14856" width="9" style="6" customWidth="1"/>
    <col min="14857" max="14857" width="9.42578125" style="6" bestFit="1" customWidth="1"/>
    <col min="14858" max="15104" width="9.140625" style="6"/>
    <col min="15105" max="15105" width="9.28515625" style="6" bestFit="1" customWidth="1"/>
    <col min="15106" max="15106" width="9" style="6" bestFit="1" customWidth="1"/>
    <col min="15107" max="15107" width="9.85546875" style="6" bestFit="1" customWidth="1"/>
    <col min="15108" max="15108" width="9.42578125" style="6" bestFit="1" customWidth="1"/>
    <col min="15109" max="15109" width="9.7109375" style="6" customWidth="1"/>
    <col min="15110" max="15110" width="9.42578125" style="6" bestFit="1" customWidth="1"/>
    <col min="15111" max="15111" width="7.42578125" style="6" customWidth="1"/>
    <col min="15112" max="15112" width="9" style="6" customWidth="1"/>
    <col min="15113" max="15113" width="9.42578125" style="6" bestFit="1" customWidth="1"/>
    <col min="15114" max="15360" width="9.140625" style="6"/>
    <col min="15361" max="15361" width="9.28515625" style="6" bestFit="1" customWidth="1"/>
    <col min="15362" max="15362" width="9" style="6" bestFit="1" customWidth="1"/>
    <col min="15363" max="15363" width="9.85546875" style="6" bestFit="1" customWidth="1"/>
    <col min="15364" max="15364" width="9.42578125" style="6" bestFit="1" customWidth="1"/>
    <col min="15365" max="15365" width="9.7109375" style="6" customWidth="1"/>
    <col min="15366" max="15366" width="9.42578125" style="6" bestFit="1" customWidth="1"/>
    <col min="15367" max="15367" width="7.42578125" style="6" customWidth="1"/>
    <col min="15368" max="15368" width="9" style="6" customWidth="1"/>
    <col min="15369" max="15369" width="9.42578125" style="6" bestFit="1" customWidth="1"/>
    <col min="15370" max="15616" width="9.140625" style="6"/>
    <col min="15617" max="15617" width="9.28515625" style="6" bestFit="1" customWidth="1"/>
    <col min="15618" max="15618" width="9" style="6" bestFit="1" customWidth="1"/>
    <col min="15619" max="15619" width="9.85546875" style="6" bestFit="1" customWidth="1"/>
    <col min="15620" max="15620" width="9.42578125" style="6" bestFit="1" customWidth="1"/>
    <col min="15621" max="15621" width="9.7109375" style="6" customWidth="1"/>
    <col min="15622" max="15622" width="9.42578125" style="6" bestFit="1" customWidth="1"/>
    <col min="15623" max="15623" width="7.42578125" style="6" customWidth="1"/>
    <col min="15624" max="15624" width="9" style="6" customWidth="1"/>
    <col min="15625" max="15625" width="9.42578125" style="6" bestFit="1" customWidth="1"/>
    <col min="15626" max="15872" width="9.140625" style="6"/>
    <col min="15873" max="15873" width="9.28515625" style="6" bestFit="1" customWidth="1"/>
    <col min="15874" max="15874" width="9" style="6" bestFit="1" customWidth="1"/>
    <col min="15875" max="15875" width="9.85546875" style="6" bestFit="1" customWidth="1"/>
    <col min="15876" max="15876" width="9.42578125" style="6" bestFit="1" customWidth="1"/>
    <col min="15877" max="15877" width="9.7109375" style="6" customWidth="1"/>
    <col min="15878" max="15878" width="9.42578125" style="6" bestFit="1" customWidth="1"/>
    <col min="15879" max="15879" width="7.42578125" style="6" customWidth="1"/>
    <col min="15880" max="15880" width="9" style="6" customWidth="1"/>
    <col min="15881" max="15881" width="9.42578125" style="6" bestFit="1" customWidth="1"/>
    <col min="15882" max="16128" width="9.140625" style="6"/>
    <col min="16129" max="16129" width="9.28515625" style="6" bestFit="1" customWidth="1"/>
    <col min="16130" max="16130" width="9" style="6" bestFit="1" customWidth="1"/>
    <col min="16131" max="16131" width="9.85546875" style="6" bestFit="1" customWidth="1"/>
    <col min="16132" max="16132" width="9.42578125" style="6" bestFit="1" customWidth="1"/>
    <col min="16133" max="16133" width="9.7109375" style="6" customWidth="1"/>
    <col min="16134" max="16134" width="9.42578125" style="6" bestFit="1" customWidth="1"/>
    <col min="16135" max="16135" width="7.42578125" style="6" customWidth="1"/>
    <col min="16136" max="16136" width="9" style="6" customWidth="1"/>
    <col min="16137" max="16137" width="9.42578125" style="6" bestFit="1" customWidth="1"/>
    <col min="16138" max="16384" width="9.140625" style="6"/>
  </cols>
  <sheetData>
    <row r="1" spans="1:9" ht="19.5" thickBot="1">
      <c r="A1" s="197" t="s">
        <v>32</v>
      </c>
      <c r="B1" s="198"/>
      <c r="C1" s="199"/>
      <c r="D1" s="200" t="s">
        <v>33</v>
      </c>
      <c r="E1" s="201"/>
      <c r="F1" s="202"/>
      <c r="G1" s="203" t="s">
        <v>34</v>
      </c>
      <c r="H1" s="204"/>
      <c r="I1" s="205"/>
    </row>
    <row r="2" spans="1:9">
      <c r="A2" s="6" t="s">
        <v>267</v>
      </c>
      <c r="B2" s="211">
        <v>1</v>
      </c>
      <c r="C2" s="6" t="s">
        <v>35</v>
      </c>
      <c r="D2" s="6" t="s">
        <v>36</v>
      </c>
      <c r="E2" s="210">
        <v>1</v>
      </c>
      <c r="F2" s="6" t="s">
        <v>37</v>
      </c>
      <c r="G2" s="6" t="s">
        <v>38</v>
      </c>
      <c r="H2" s="8">
        <v>1</v>
      </c>
      <c r="I2" s="6" t="s">
        <v>37</v>
      </c>
    </row>
    <row r="3" spans="1:9">
      <c r="A3" s="6" t="s">
        <v>39</v>
      </c>
      <c r="B3" s="8">
        <v>0</v>
      </c>
      <c r="D3" s="212" t="s">
        <v>268</v>
      </c>
      <c r="E3" s="8">
        <v>0.23</v>
      </c>
      <c r="F3" s="6" t="s">
        <v>40</v>
      </c>
      <c r="G3" s="6" t="s">
        <v>41</v>
      </c>
      <c r="H3" s="8">
        <v>250</v>
      </c>
      <c r="I3" s="6" t="s">
        <v>42</v>
      </c>
    </row>
    <row r="4" spans="1:9">
      <c r="A4" s="6" t="s">
        <v>43</v>
      </c>
      <c r="B4" s="8">
        <v>1</v>
      </c>
      <c r="D4" s="212" t="s">
        <v>269</v>
      </c>
      <c r="E4" s="8">
        <v>0.77</v>
      </c>
      <c r="F4" s="6" t="s">
        <v>40</v>
      </c>
      <c r="G4" s="6" t="s">
        <v>44</v>
      </c>
      <c r="H4" s="8">
        <v>8</v>
      </c>
      <c r="I4" s="6" t="s">
        <v>45</v>
      </c>
    </row>
    <row r="5" spans="1:9">
      <c r="A5" s="9" t="s">
        <v>46</v>
      </c>
      <c r="B5" s="8">
        <v>1</v>
      </c>
      <c r="D5" s="6" t="s">
        <v>49</v>
      </c>
      <c r="E5" s="8">
        <v>350</v>
      </c>
      <c r="F5" s="6" t="s">
        <v>42</v>
      </c>
      <c r="G5" s="6" t="s">
        <v>47</v>
      </c>
      <c r="H5" s="8">
        <v>4</v>
      </c>
      <c r="I5" s="6" t="s">
        <v>45</v>
      </c>
    </row>
    <row r="6" spans="1:9">
      <c r="A6" s="6" t="s">
        <v>48</v>
      </c>
      <c r="B6" s="8">
        <v>1</v>
      </c>
      <c r="D6" s="6" t="s">
        <v>52</v>
      </c>
      <c r="E6" s="8">
        <v>350</v>
      </c>
      <c r="F6" s="6" t="s">
        <v>42</v>
      </c>
      <c r="G6" s="6" t="s">
        <v>50</v>
      </c>
      <c r="H6" s="8">
        <v>4</v>
      </c>
      <c r="I6" s="6" t="s">
        <v>45</v>
      </c>
    </row>
    <row r="7" spans="1:9">
      <c r="A7" s="6" t="s">
        <v>51</v>
      </c>
      <c r="B7" s="8">
        <v>1</v>
      </c>
      <c r="D7" s="6" t="s">
        <v>55</v>
      </c>
      <c r="E7" s="8">
        <v>350</v>
      </c>
      <c r="F7" s="6" t="s">
        <v>42</v>
      </c>
      <c r="G7" s="6" t="s">
        <v>53</v>
      </c>
      <c r="H7" s="8">
        <v>49</v>
      </c>
      <c r="I7" s="10" t="s">
        <v>54</v>
      </c>
    </row>
    <row r="8" spans="1:9">
      <c r="A8" s="6" t="s">
        <v>16</v>
      </c>
      <c r="B8" s="8">
        <v>0.5</v>
      </c>
      <c r="D8" s="6" t="s">
        <v>58</v>
      </c>
      <c r="E8" s="8">
        <v>24</v>
      </c>
      <c r="F8" s="6" t="s">
        <v>45</v>
      </c>
      <c r="G8" s="10" t="s">
        <v>56</v>
      </c>
      <c r="H8" s="8">
        <v>3</v>
      </c>
      <c r="I8" s="10" t="s">
        <v>57</v>
      </c>
    </row>
    <row r="9" spans="1:9">
      <c r="A9" s="6" t="s">
        <v>17</v>
      </c>
      <c r="B9" s="8">
        <v>0.1</v>
      </c>
      <c r="D9" s="6" t="s">
        <v>61</v>
      </c>
      <c r="E9" s="8">
        <v>24</v>
      </c>
      <c r="F9" s="6" t="s">
        <v>45</v>
      </c>
      <c r="G9" s="6" t="s">
        <v>59</v>
      </c>
      <c r="H9" s="8">
        <v>60</v>
      </c>
      <c r="I9" s="10" t="s">
        <v>60</v>
      </c>
    </row>
    <row r="10" spans="1:9">
      <c r="A10" s="6" t="s">
        <v>9</v>
      </c>
      <c r="B10" s="8">
        <v>0.5</v>
      </c>
      <c r="D10" s="6" t="s">
        <v>66</v>
      </c>
      <c r="E10" s="8">
        <v>24</v>
      </c>
      <c r="F10" s="6" t="s">
        <v>45</v>
      </c>
      <c r="G10" s="6" t="s">
        <v>62</v>
      </c>
      <c r="H10" s="11">
        <f>((FTSSh*ETiw_h)+(FTSSs*ETiw_s))*SE*SAiw*FQiw</f>
        <v>176.39999999999998</v>
      </c>
      <c r="I10" s="10" t="s">
        <v>85</v>
      </c>
    </row>
    <row r="11" spans="1:9">
      <c r="A11" s="10" t="s">
        <v>64</v>
      </c>
      <c r="B11" s="12">
        <v>27.027027027027</v>
      </c>
      <c r="C11" s="10" t="s">
        <v>65</v>
      </c>
      <c r="D11" s="6" t="s">
        <v>69</v>
      </c>
      <c r="E11" s="8">
        <v>6</v>
      </c>
      <c r="F11" s="6" t="s">
        <v>45</v>
      </c>
    </row>
    <row r="12" spans="1:9">
      <c r="A12" s="10" t="s">
        <v>68</v>
      </c>
      <c r="B12" s="13">
        <f>2.8*(10^(-15))</f>
        <v>2.8000000000000001E-15</v>
      </c>
      <c r="D12" s="6" t="s">
        <v>71</v>
      </c>
      <c r="E12" s="8">
        <v>6</v>
      </c>
      <c r="F12" s="6" t="s">
        <v>45</v>
      </c>
    </row>
    <row r="13" spans="1:9">
      <c r="A13" s="10" t="s">
        <v>70</v>
      </c>
      <c r="B13" s="13">
        <f>2.8*(10^(-12))</f>
        <v>2.7999999999999998E-12</v>
      </c>
      <c r="D13" s="6" t="s">
        <v>73</v>
      </c>
      <c r="E13" s="8">
        <v>10</v>
      </c>
      <c r="F13" s="6" t="s">
        <v>45</v>
      </c>
    </row>
    <row r="14" spans="1:9">
      <c r="A14" s="6" t="s">
        <v>72</v>
      </c>
      <c r="B14" s="8">
        <v>1</v>
      </c>
      <c r="D14" s="6" t="s">
        <v>75</v>
      </c>
      <c r="E14" s="8">
        <v>10</v>
      </c>
      <c r="F14" s="6" t="s">
        <v>45</v>
      </c>
    </row>
    <row r="15" spans="1:9">
      <c r="A15" s="6" t="s">
        <v>74</v>
      </c>
      <c r="B15" s="8">
        <v>1</v>
      </c>
      <c r="D15" s="6" t="s">
        <v>76</v>
      </c>
      <c r="E15" s="8">
        <v>16</v>
      </c>
      <c r="F15" s="10" t="s">
        <v>54</v>
      </c>
    </row>
    <row r="16" spans="1:9">
      <c r="D16" s="6" t="s">
        <v>77</v>
      </c>
      <c r="E16" s="8">
        <v>49</v>
      </c>
      <c r="F16" s="10" t="s">
        <v>54</v>
      </c>
    </row>
    <row r="17" spans="4:6">
      <c r="D17" s="10" t="s">
        <v>78</v>
      </c>
      <c r="E17" s="13">
        <v>17</v>
      </c>
      <c r="F17" s="10" t="s">
        <v>57</v>
      </c>
    </row>
    <row r="18" spans="4:6">
      <c r="D18" s="10" t="s">
        <v>79</v>
      </c>
      <c r="E18" s="13">
        <v>3</v>
      </c>
      <c r="F18" s="10" t="s">
        <v>57</v>
      </c>
    </row>
    <row r="19" spans="4:6">
      <c r="D19" s="10" t="s">
        <v>80</v>
      </c>
      <c r="E19" s="13">
        <v>10</v>
      </c>
      <c r="F19" s="10" t="s">
        <v>60</v>
      </c>
    </row>
    <row r="20" spans="4:6">
      <c r="D20" s="10" t="s">
        <v>81</v>
      </c>
      <c r="E20" s="13">
        <v>20</v>
      </c>
      <c r="F20" s="10" t="s">
        <v>60</v>
      </c>
    </row>
    <row r="21" spans="4:6">
      <c r="D21" s="9" t="s">
        <v>82</v>
      </c>
      <c r="E21" s="11">
        <f>((((FTSSh*EFres_c*ETres_c_h)+(FTSSs*EFres_c*ETres_c_s))*SE*AAFres_c*SAres_c*FQres_c)+(((FTSSh*EFres_a*ETres_a_h)+(FTSSs*EFres_a*ETres_a_s))*SE*AAFres_a*SAres_a*FQres_a))</f>
        <v>123025</v>
      </c>
      <c r="F21" s="10" t="s">
        <v>63</v>
      </c>
    </row>
    <row r="22" spans="4:6">
      <c r="D22" s="9" t="s">
        <v>83</v>
      </c>
      <c r="E22" s="11">
        <f>((IRAres_c*ETres_c*(1/24)*EFres_c*AAFres_c)+(IRAres_a*ETres_a*(1/24)*EFres_a*AAFres_a))</f>
        <v>6195</v>
      </c>
      <c r="F22" s="10" t="s">
        <v>84</v>
      </c>
    </row>
  </sheetData>
  <mergeCells count="3">
    <mergeCell ref="A1:C1"/>
    <mergeCell ref="D1:F1"/>
    <mergeCell ref="G1:I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C54C1-38A1-4131-ACA0-81CE1A9965E0}">
  <dimension ref="A1:M15"/>
  <sheetViews>
    <sheetView workbookViewId="0"/>
  </sheetViews>
  <sheetFormatPr defaultColWidth="9.5703125" defaultRowHeight="15"/>
  <cols>
    <col min="1" max="1" width="12.5703125" style="6" bestFit="1" customWidth="1"/>
    <col min="2" max="2" width="4.5703125" style="6" bestFit="1" customWidth="1"/>
    <col min="3" max="3" width="15" style="6" bestFit="1" customWidth="1"/>
    <col min="4" max="4" width="15" style="6" customWidth="1"/>
    <col min="5" max="5" width="11.28515625" style="6" bestFit="1" customWidth="1"/>
    <col min="6" max="7" width="14.140625" style="6" bestFit="1" customWidth="1"/>
    <col min="8" max="8" width="15.140625" style="6" bestFit="1" customWidth="1"/>
    <col min="9" max="9" width="14" style="6" bestFit="1" customWidth="1"/>
    <col min="10" max="10" width="15" style="6" bestFit="1" customWidth="1"/>
    <col min="11" max="12" width="14.85546875" style="6" bestFit="1" customWidth="1"/>
    <col min="13" max="13" width="16" style="6" bestFit="1" customWidth="1"/>
    <col min="14" max="238" width="9.5703125" style="6"/>
    <col min="239" max="239" width="17.7109375" style="6" bestFit="1" customWidth="1"/>
    <col min="240" max="240" width="20.7109375" style="6" bestFit="1" customWidth="1"/>
    <col min="241" max="241" width="19.140625" style="6" bestFit="1" customWidth="1"/>
    <col min="242" max="242" width="11.85546875" style="6" bestFit="1" customWidth="1"/>
    <col min="243" max="243" width="7.5703125" style="6" bestFit="1" customWidth="1"/>
    <col min="244" max="255" width="11.140625" style="6" customWidth="1"/>
    <col min="256" max="267" width="23.85546875" style="6" bestFit="1" customWidth="1"/>
    <col min="268" max="268" width="19.42578125" style="6" bestFit="1" customWidth="1"/>
    <col min="269" max="269" width="16.5703125" style="6" bestFit="1" customWidth="1"/>
    <col min="270" max="494" width="9.5703125" style="6"/>
    <col min="495" max="495" width="17.7109375" style="6" bestFit="1" customWidth="1"/>
    <col min="496" max="496" width="20.7109375" style="6" bestFit="1" customWidth="1"/>
    <col min="497" max="497" width="19.140625" style="6" bestFit="1" customWidth="1"/>
    <col min="498" max="498" width="11.85546875" style="6" bestFit="1" customWidth="1"/>
    <col min="499" max="499" width="7.5703125" style="6" bestFit="1" customWidth="1"/>
    <col min="500" max="511" width="11.140625" style="6" customWidth="1"/>
    <col min="512" max="523" width="23.85546875" style="6" bestFit="1" customWidth="1"/>
    <col min="524" max="524" width="19.42578125" style="6" bestFit="1" customWidth="1"/>
    <col min="525" max="525" width="16.5703125" style="6" bestFit="1" customWidth="1"/>
    <col min="526" max="750" width="9.5703125" style="6"/>
    <col min="751" max="751" width="17.7109375" style="6" bestFit="1" customWidth="1"/>
    <col min="752" max="752" width="20.7109375" style="6" bestFit="1" customWidth="1"/>
    <col min="753" max="753" width="19.140625" style="6" bestFit="1" customWidth="1"/>
    <col min="754" max="754" width="11.85546875" style="6" bestFit="1" customWidth="1"/>
    <col min="755" max="755" width="7.5703125" style="6" bestFit="1" customWidth="1"/>
    <col min="756" max="767" width="11.140625" style="6" customWidth="1"/>
    <col min="768" max="779" width="23.85546875" style="6" bestFit="1" customWidth="1"/>
    <col min="780" max="780" width="19.42578125" style="6" bestFit="1" customWidth="1"/>
    <col min="781" max="781" width="16.5703125" style="6" bestFit="1" customWidth="1"/>
    <col min="782" max="1006" width="9.5703125" style="6"/>
    <col min="1007" max="1007" width="17.7109375" style="6" bestFit="1" customWidth="1"/>
    <col min="1008" max="1008" width="20.7109375" style="6" bestFit="1" customWidth="1"/>
    <col min="1009" max="1009" width="19.140625" style="6" bestFit="1" customWidth="1"/>
    <col min="1010" max="1010" width="11.85546875" style="6" bestFit="1" customWidth="1"/>
    <col min="1011" max="1011" width="7.5703125" style="6" bestFit="1" customWidth="1"/>
    <col min="1012" max="1023" width="11.140625" style="6" customWidth="1"/>
    <col min="1024" max="1035" width="23.85546875" style="6" bestFit="1" customWidth="1"/>
    <col min="1036" max="1036" width="19.42578125" style="6" bestFit="1" customWidth="1"/>
    <col min="1037" max="1037" width="16.5703125" style="6" bestFit="1" customWidth="1"/>
    <col min="1038" max="1262" width="9.5703125" style="6"/>
    <col min="1263" max="1263" width="17.7109375" style="6" bestFit="1" customWidth="1"/>
    <col min="1264" max="1264" width="20.7109375" style="6" bestFit="1" customWidth="1"/>
    <col min="1265" max="1265" width="19.140625" style="6" bestFit="1" customWidth="1"/>
    <col min="1266" max="1266" width="11.85546875" style="6" bestFit="1" customWidth="1"/>
    <col min="1267" max="1267" width="7.5703125" style="6" bestFit="1" customWidth="1"/>
    <col min="1268" max="1279" width="11.140625" style="6" customWidth="1"/>
    <col min="1280" max="1291" width="23.85546875" style="6" bestFit="1" customWidth="1"/>
    <col min="1292" max="1292" width="19.42578125" style="6" bestFit="1" customWidth="1"/>
    <col min="1293" max="1293" width="16.5703125" style="6" bestFit="1" customWidth="1"/>
    <col min="1294" max="1518" width="9.5703125" style="6"/>
    <col min="1519" max="1519" width="17.7109375" style="6" bestFit="1" customWidth="1"/>
    <col min="1520" max="1520" width="20.7109375" style="6" bestFit="1" customWidth="1"/>
    <col min="1521" max="1521" width="19.140625" style="6" bestFit="1" customWidth="1"/>
    <col min="1522" max="1522" width="11.85546875" style="6" bestFit="1" customWidth="1"/>
    <col min="1523" max="1523" width="7.5703125" style="6" bestFit="1" customWidth="1"/>
    <col min="1524" max="1535" width="11.140625" style="6" customWidth="1"/>
    <col min="1536" max="1547" width="23.85546875" style="6" bestFit="1" customWidth="1"/>
    <col min="1548" max="1548" width="19.42578125" style="6" bestFit="1" customWidth="1"/>
    <col min="1549" max="1549" width="16.5703125" style="6" bestFit="1" customWidth="1"/>
    <col min="1550" max="1774" width="9.5703125" style="6"/>
    <col min="1775" max="1775" width="17.7109375" style="6" bestFit="1" customWidth="1"/>
    <col min="1776" max="1776" width="20.7109375" style="6" bestFit="1" customWidth="1"/>
    <col min="1777" max="1777" width="19.140625" style="6" bestFit="1" customWidth="1"/>
    <col min="1778" max="1778" width="11.85546875" style="6" bestFit="1" customWidth="1"/>
    <col min="1779" max="1779" width="7.5703125" style="6" bestFit="1" customWidth="1"/>
    <col min="1780" max="1791" width="11.140625" style="6" customWidth="1"/>
    <col min="1792" max="1803" width="23.85546875" style="6" bestFit="1" customWidth="1"/>
    <col min="1804" max="1804" width="19.42578125" style="6" bestFit="1" customWidth="1"/>
    <col min="1805" max="1805" width="16.5703125" style="6" bestFit="1" customWidth="1"/>
    <col min="1806" max="2030" width="9.5703125" style="6"/>
    <col min="2031" max="2031" width="17.7109375" style="6" bestFit="1" customWidth="1"/>
    <col min="2032" max="2032" width="20.7109375" style="6" bestFit="1" customWidth="1"/>
    <col min="2033" max="2033" width="19.140625" style="6" bestFit="1" customWidth="1"/>
    <col min="2034" max="2034" width="11.85546875" style="6" bestFit="1" customWidth="1"/>
    <col min="2035" max="2035" width="7.5703125" style="6" bestFit="1" customWidth="1"/>
    <col min="2036" max="2047" width="11.140625" style="6" customWidth="1"/>
    <col min="2048" max="2059" width="23.85546875" style="6" bestFit="1" customWidth="1"/>
    <col min="2060" max="2060" width="19.42578125" style="6" bestFit="1" customWidth="1"/>
    <col min="2061" max="2061" width="16.5703125" style="6" bestFit="1" customWidth="1"/>
    <col min="2062" max="2286" width="9.5703125" style="6"/>
    <col min="2287" max="2287" width="17.7109375" style="6" bestFit="1" customWidth="1"/>
    <col min="2288" max="2288" width="20.7109375" style="6" bestFit="1" customWidth="1"/>
    <col min="2289" max="2289" width="19.140625" style="6" bestFit="1" customWidth="1"/>
    <col min="2290" max="2290" width="11.85546875" style="6" bestFit="1" customWidth="1"/>
    <col min="2291" max="2291" width="7.5703125" style="6" bestFit="1" customWidth="1"/>
    <col min="2292" max="2303" width="11.140625" style="6" customWidth="1"/>
    <col min="2304" max="2315" width="23.85546875" style="6" bestFit="1" customWidth="1"/>
    <col min="2316" max="2316" width="19.42578125" style="6" bestFit="1" customWidth="1"/>
    <col min="2317" max="2317" width="16.5703125" style="6" bestFit="1" customWidth="1"/>
    <col min="2318" max="2542" width="9.5703125" style="6"/>
    <col min="2543" max="2543" width="17.7109375" style="6" bestFit="1" customWidth="1"/>
    <col min="2544" max="2544" width="20.7109375" style="6" bestFit="1" customWidth="1"/>
    <col min="2545" max="2545" width="19.140625" style="6" bestFit="1" customWidth="1"/>
    <col min="2546" max="2546" width="11.85546875" style="6" bestFit="1" customWidth="1"/>
    <col min="2547" max="2547" width="7.5703125" style="6" bestFit="1" customWidth="1"/>
    <col min="2548" max="2559" width="11.140625" style="6" customWidth="1"/>
    <col min="2560" max="2571" width="23.85546875" style="6" bestFit="1" customWidth="1"/>
    <col min="2572" max="2572" width="19.42578125" style="6" bestFit="1" customWidth="1"/>
    <col min="2573" max="2573" width="16.5703125" style="6" bestFit="1" customWidth="1"/>
    <col min="2574" max="2798" width="9.5703125" style="6"/>
    <col min="2799" max="2799" width="17.7109375" style="6" bestFit="1" customWidth="1"/>
    <col min="2800" max="2800" width="20.7109375" style="6" bestFit="1" customWidth="1"/>
    <col min="2801" max="2801" width="19.140625" style="6" bestFit="1" customWidth="1"/>
    <col min="2802" max="2802" width="11.85546875" style="6" bestFit="1" customWidth="1"/>
    <col min="2803" max="2803" width="7.5703125" style="6" bestFit="1" customWidth="1"/>
    <col min="2804" max="2815" width="11.140625" style="6" customWidth="1"/>
    <col min="2816" max="2827" width="23.85546875" style="6" bestFit="1" customWidth="1"/>
    <col min="2828" max="2828" width="19.42578125" style="6" bestFit="1" customWidth="1"/>
    <col min="2829" max="2829" width="16.5703125" style="6" bestFit="1" customWidth="1"/>
    <col min="2830" max="3054" width="9.5703125" style="6"/>
    <col min="3055" max="3055" width="17.7109375" style="6" bestFit="1" customWidth="1"/>
    <col min="3056" max="3056" width="20.7109375" style="6" bestFit="1" customWidth="1"/>
    <col min="3057" max="3057" width="19.140625" style="6" bestFit="1" customWidth="1"/>
    <col min="3058" max="3058" width="11.85546875" style="6" bestFit="1" customWidth="1"/>
    <col min="3059" max="3059" width="7.5703125" style="6" bestFit="1" customWidth="1"/>
    <col min="3060" max="3071" width="11.140625" style="6" customWidth="1"/>
    <col min="3072" max="3083" width="23.85546875" style="6" bestFit="1" customWidth="1"/>
    <col min="3084" max="3084" width="19.42578125" style="6" bestFit="1" customWidth="1"/>
    <col min="3085" max="3085" width="16.5703125" style="6" bestFit="1" customWidth="1"/>
    <col min="3086" max="3310" width="9.5703125" style="6"/>
    <col min="3311" max="3311" width="17.7109375" style="6" bestFit="1" customWidth="1"/>
    <col min="3312" max="3312" width="20.7109375" style="6" bestFit="1" customWidth="1"/>
    <col min="3313" max="3313" width="19.140625" style="6" bestFit="1" customWidth="1"/>
    <col min="3314" max="3314" width="11.85546875" style="6" bestFit="1" customWidth="1"/>
    <col min="3315" max="3315" width="7.5703125" style="6" bestFit="1" customWidth="1"/>
    <col min="3316" max="3327" width="11.140625" style="6" customWidth="1"/>
    <col min="3328" max="3339" width="23.85546875" style="6" bestFit="1" customWidth="1"/>
    <col min="3340" max="3340" width="19.42578125" style="6" bestFit="1" customWidth="1"/>
    <col min="3341" max="3341" width="16.5703125" style="6" bestFit="1" customWidth="1"/>
    <col min="3342" max="3566" width="9.5703125" style="6"/>
    <col min="3567" max="3567" width="17.7109375" style="6" bestFit="1" customWidth="1"/>
    <col min="3568" max="3568" width="20.7109375" style="6" bestFit="1" customWidth="1"/>
    <col min="3569" max="3569" width="19.140625" style="6" bestFit="1" customWidth="1"/>
    <col min="3570" max="3570" width="11.85546875" style="6" bestFit="1" customWidth="1"/>
    <col min="3571" max="3571" width="7.5703125" style="6" bestFit="1" customWidth="1"/>
    <col min="3572" max="3583" width="11.140625" style="6" customWidth="1"/>
    <col min="3584" max="3595" width="23.85546875" style="6" bestFit="1" customWidth="1"/>
    <col min="3596" max="3596" width="19.42578125" style="6" bestFit="1" customWidth="1"/>
    <col min="3597" max="3597" width="16.5703125" style="6" bestFit="1" customWidth="1"/>
    <col min="3598" max="3822" width="9.5703125" style="6"/>
    <col min="3823" max="3823" width="17.7109375" style="6" bestFit="1" customWidth="1"/>
    <col min="3824" max="3824" width="20.7109375" style="6" bestFit="1" customWidth="1"/>
    <col min="3825" max="3825" width="19.140625" style="6" bestFit="1" customWidth="1"/>
    <col min="3826" max="3826" width="11.85546875" style="6" bestFit="1" customWidth="1"/>
    <col min="3827" max="3827" width="7.5703125" style="6" bestFit="1" customWidth="1"/>
    <col min="3828" max="3839" width="11.140625" style="6" customWidth="1"/>
    <col min="3840" max="3851" width="23.85546875" style="6" bestFit="1" customWidth="1"/>
    <col min="3852" max="3852" width="19.42578125" style="6" bestFit="1" customWidth="1"/>
    <col min="3853" max="3853" width="16.5703125" style="6" bestFit="1" customWidth="1"/>
    <col min="3854" max="4078" width="9.5703125" style="6"/>
    <col min="4079" max="4079" width="17.7109375" style="6" bestFit="1" customWidth="1"/>
    <col min="4080" max="4080" width="20.7109375" style="6" bestFit="1" customWidth="1"/>
    <col min="4081" max="4081" width="19.140625" style="6" bestFit="1" customWidth="1"/>
    <col min="4082" max="4082" width="11.85546875" style="6" bestFit="1" customWidth="1"/>
    <col min="4083" max="4083" width="7.5703125" style="6" bestFit="1" customWidth="1"/>
    <col min="4084" max="4095" width="11.140625" style="6" customWidth="1"/>
    <col min="4096" max="4107" width="23.85546875" style="6" bestFit="1" customWidth="1"/>
    <col min="4108" max="4108" width="19.42578125" style="6" bestFit="1" customWidth="1"/>
    <col min="4109" max="4109" width="16.5703125" style="6" bestFit="1" customWidth="1"/>
    <col min="4110" max="4334" width="9.5703125" style="6"/>
    <col min="4335" max="4335" width="17.7109375" style="6" bestFit="1" customWidth="1"/>
    <col min="4336" max="4336" width="20.7109375" style="6" bestFit="1" customWidth="1"/>
    <col min="4337" max="4337" width="19.140625" style="6" bestFit="1" customWidth="1"/>
    <col min="4338" max="4338" width="11.85546875" style="6" bestFit="1" customWidth="1"/>
    <col min="4339" max="4339" width="7.5703125" style="6" bestFit="1" customWidth="1"/>
    <col min="4340" max="4351" width="11.140625" style="6" customWidth="1"/>
    <col min="4352" max="4363" width="23.85546875" style="6" bestFit="1" customWidth="1"/>
    <col min="4364" max="4364" width="19.42578125" style="6" bestFit="1" customWidth="1"/>
    <col min="4365" max="4365" width="16.5703125" style="6" bestFit="1" customWidth="1"/>
    <col min="4366" max="4590" width="9.5703125" style="6"/>
    <col min="4591" max="4591" width="17.7109375" style="6" bestFit="1" customWidth="1"/>
    <col min="4592" max="4592" width="20.7109375" style="6" bestFit="1" customWidth="1"/>
    <col min="4593" max="4593" width="19.140625" style="6" bestFit="1" customWidth="1"/>
    <col min="4594" max="4594" width="11.85546875" style="6" bestFit="1" customWidth="1"/>
    <col min="4595" max="4595" width="7.5703125" style="6" bestFit="1" customWidth="1"/>
    <col min="4596" max="4607" width="11.140625" style="6" customWidth="1"/>
    <col min="4608" max="4619" width="23.85546875" style="6" bestFit="1" customWidth="1"/>
    <col min="4620" max="4620" width="19.42578125" style="6" bestFit="1" customWidth="1"/>
    <col min="4621" max="4621" width="16.5703125" style="6" bestFit="1" customWidth="1"/>
    <col min="4622" max="4846" width="9.5703125" style="6"/>
    <col min="4847" max="4847" width="17.7109375" style="6" bestFit="1" customWidth="1"/>
    <col min="4848" max="4848" width="20.7109375" style="6" bestFit="1" customWidth="1"/>
    <col min="4849" max="4849" width="19.140625" style="6" bestFit="1" customWidth="1"/>
    <col min="4850" max="4850" width="11.85546875" style="6" bestFit="1" customWidth="1"/>
    <col min="4851" max="4851" width="7.5703125" style="6" bestFit="1" customWidth="1"/>
    <col min="4852" max="4863" width="11.140625" style="6" customWidth="1"/>
    <col min="4864" max="4875" width="23.85546875" style="6" bestFit="1" customWidth="1"/>
    <col min="4876" max="4876" width="19.42578125" style="6" bestFit="1" customWidth="1"/>
    <col min="4877" max="4877" width="16.5703125" style="6" bestFit="1" customWidth="1"/>
    <col min="4878" max="5102" width="9.5703125" style="6"/>
    <col min="5103" max="5103" width="17.7109375" style="6" bestFit="1" customWidth="1"/>
    <col min="5104" max="5104" width="20.7109375" style="6" bestFit="1" customWidth="1"/>
    <col min="5105" max="5105" width="19.140625" style="6" bestFit="1" customWidth="1"/>
    <col min="5106" max="5106" width="11.85546875" style="6" bestFit="1" customWidth="1"/>
    <col min="5107" max="5107" width="7.5703125" style="6" bestFit="1" customWidth="1"/>
    <col min="5108" max="5119" width="11.140625" style="6" customWidth="1"/>
    <col min="5120" max="5131" width="23.85546875" style="6" bestFit="1" customWidth="1"/>
    <col min="5132" max="5132" width="19.42578125" style="6" bestFit="1" customWidth="1"/>
    <col min="5133" max="5133" width="16.5703125" style="6" bestFit="1" customWidth="1"/>
    <col min="5134" max="5358" width="9.5703125" style="6"/>
    <col min="5359" max="5359" width="17.7109375" style="6" bestFit="1" customWidth="1"/>
    <col min="5360" max="5360" width="20.7109375" style="6" bestFit="1" customWidth="1"/>
    <col min="5361" max="5361" width="19.140625" style="6" bestFit="1" customWidth="1"/>
    <col min="5362" max="5362" width="11.85546875" style="6" bestFit="1" customWidth="1"/>
    <col min="5363" max="5363" width="7.5703125" style="6" bestFit="1" customWidth="1"/>
    <col min="5364" max="5375" width="11.140625" style="6" customWidth="1"/>
    <col min="5376" max="5387" width="23.85546875" style="6" bestFit="1" customWidth="1"/>
    <col min="5388" max="5388" width="19.42578125" style="6" bestFit="1" customWidth="1"/>
    <col min="5389" max="5389" width="16.5703125" style="6" bestFit="1" customWidth="1"/>
    <col min="5390" max="5614" width="9.5703125" style="6"/>
    <col min="5615" max="5615" width="17.7109375" style="6" bestFit="1" customWidth="1"/>
    <col min="5616" max="5616" width="20.7109375" style="6" bestFit="1" customWidth="1"/>
    <col min="5617" max="5617" width="19.140625" style="6" bestFit="1" customWidth="1"/>
    <col min="5618" max="5618" width="11.85546875" style="6" bestFit="1" customWidth="1"/>
    <col min="5619" max="5619" width="7.5703125" style="6" bestFit="1" customWidth="1"/>
    <col min="5620" max="5631" width="11.140625" style="6" customWidth="1"/>
    <col min="5632" max="5643" width="23.85546875" style="6" bestFit="1" customWidth="1"/>
    <col min="5644" max="5644" width="19.42578125" style="6" bestFit="1" customWidth="1"/>
    <col min="5645" max="5645" width="16.5703125" style="6" bestFit="1" customWidth="1"/>
    <col min="5646" max="5870" width="9.5703125" style="6"/>
    <col min="5871" max="5871" width="17.7109375" style="6" bestFit="1" customWidth="1"/>
    <col min="5872" max="5872" width="20.7109375" style="6" bestFit="1" customWidth="1"/>
    <col min="5873" max="5873" width="19.140625" style="6" bestFit="1" customWidth="1"/>
    <col min="5874" max="5874" width="11.85546875" style="6" bestFit="1" customWidth="1"/>
    <col min="5875" max="5875" width="7.5703125" style="6" bestFit="1" customWidth="1"/>
    <col min="5876" max="5887" width="11.140625" style="6" customWidth="1"/>
    <col min="5888" max="5899" width="23.85546875" style="6" bestFit="1" customWidth="1"/>
    <col min="5900" max="5900" width="19.42578125" style="6" bestFit="1" customWidth="1"/>
    <col min="5901" max="5901" width="16.5703125" style="6" bestFit="1" customWidth="1"/>
    <col min="5902" max="6126" width="9.5703125" style="6"/>
    <col min="6127" max="6127" width="17.7109375" style="6" bestFit="1" customWidth="1"/>
    <col min="6128" max="6128" width="20.7109375" style="6" bestFit="1" customWidth="1"/>
    <col min="6129" max="6129" width="19.140625" style="6" bestFit="1" customWidth="1"/>
    <col min="6130" max="6130" width="11.85546875" style="6" bestFit="1" customWidth="1"/>
    <col min="6131" max="6131" width="7.5703125" style="6" bestFit="1" customWidth="1"/>
    <col min="6132" max="6143" width="11.140625" style="6" customWidth="1"/>
    <col min="6144" max="6155" width="23.85546875" style="6" bestFit="1" customWidth="1"/>
    <col min="6156" max="6156" width="19.42578125" style="6" bestFit="1" customWidth="1"/>
    <col min="6157" max="6157" width="16.5703125" style="6" bestFit="1" customWidth="1"/>
    <col min="6158" max="6382" width="9.5703125" style="6"/>
    <col min="6383" max="6383" width="17.7109375" style="6" bestFit="1" customWidth="1"/>
    <col min="6384" max="6384" width="20.7109375" style="6" bestFit="1" customWidth="1"/>
    <col min="6385" max="6385" width="19.140625" style="6" bestFit="1" customWidth="1"/>
    <col min="6386" max="6386" width="11.85546875" style="6" bestFit="1" customWidth="1"/>
    <col min="6387" max="6387" width="7.5703125" style="6" bestFit="1" customWidth="1"/>
    <col min="6388" max="6399" width="11.140625" style="6" customWidth="1"/>
    <col min="6400" max="6411" width="23.85546875" style="6" bestFit="1" customWidth="1"/>
    <col min="6412" max="6412" width="19.42578125" style="6" bestFit="1" customWidth="1"/>
    <col min="6413" max="6413" width="16.5703125" style="6" bestFit="1" customWidth="1"/>
    <col min="6414" max="6638" width="9.5703125" style="6"/>
    <col min="6639" max="6639" width="17.7109375" style="6" bestFit="1" customWidth="1"/>
    <col min="6640" max="6640" width="20.7109375" style="6" bestFit="1" customWidth="1"/>
    <col min="6641" max="6641" width="19.140625" style="6" bestFit="1" customWidth="1"/>
    <col min="6642" max="6642" width="11.85546875" style="6" bestFit="1" customWidth="1"/>
    <col min="6643" max="6643" width="7.5703125" style="6" bestFit="1" customWidth="1"/>
    <col min="6644" max="6655" width="11.140625" style="6" customWidth="1"/>
    <col min="6656" max="6667" width="23.85546875" style="6" bestFit="1" customWidth="1"/>
    <col min="6668" max="6668" width="19.42578125" style="6" bestFit="1" customWidth="1"/>
    <col min="6669" max="6669" width="16.5703125" style="6" bestFit="1" customWidth="1"/>
    <col min="6670" max="6894" width="9.5703125" style="6"/>
    <col min="6895" max="6895" width="17.7109375" style="6" bestFit="1" customWidth="1"/>
    <col min="6896" max="6896" width="20.7109375" style="6" bestFit="1" customWidth="1"/>
    <col min="6897" max="6897" width="19.140625" style="6" bestFit="1" customWidth="1"/>
    <col min="6898" max="6898" width="11.85546875" style="6" bestFit="1" customWidth="1"/>
    <col min="6899" max="6899" width="7.5703125" style="6" bestFit="1" customWidth="1"/>
    <col min="6900" max="6911" width="11.140625" style="6" customWidth="1"/>
    <col min="6912" max="6923" width="23.85546875" style="6" bestFit="1" customWidth="1"/>
    <col min="6924" max="6924" width="19.42578125" style="6" bestFit="1" customWidth="1"/>
    <col min="6925" max="6925" width="16.5703125" style="6" bestFit="1" customWidth="1"/>
    <col min="6926" max="7150" width="9.5703125" style="6"/>
    <col min="7151" max="7151" width="17.7109375" style="6" bestFit="1" customWidth="1"/>
    <col min="7152" max="7152" width="20.7109375" style="6" bestFit="1" customWidth="1"/>
    <col min="7153" max="7153" width="19.140625" style="6" bestFit="1" customWidth="1"/>
    <col min="7154" max="7154" width="11.85546875" style="6" bestFit="1" customWidth="1"/>
    <col min="7155" max="7155" width="7.5703125" style="6" bestFit="1" customWidth="1"/>
    <col min="7156" max="7167" width="11.140625" style="6" customWidth="1"/>
    <col min="7168" max="7179" width="23.85546875" style="6" bestFit="1" customWidth="1"/>
    <col min="7180" max="7180" width="19.42578125" style="6" bestFit="1" customWidth="1"/>
    <col min="7181" max="7181" width="16.5703125" style="6" bestFit="1" customWidth="1"/>
    <col min="7182" max="7406" width="9.5703125" style="6"/>
    <col min="7407" max="7407" width="17.7109375" style="6" bestFit="1" customWidth="1"/>
    <col min="7408" max="7408" width="20.7109375" style="6" bestFit="1" customWidth="1"/>
    <col min="7409" max="7409" width="19.140625" style="6" bestFit="1" customWidth="1"/>
    <col min="7410" max="7410" width="11.85546875" style="6" bestFit="1" customWidth="1"/>
    <col min="7411" max="7411" width="7.5703125" style="6" bestFit="1" customWidth="1"/>
    <col min="7412" max="7423" width="11.140625" style="6" customWidth="1"/>
    <col min="7424" max="7435" width="23.85546875" style="6" bestFit="1" customWidth="1"/>
    <col min="7436" max="7436" width="19.42578125" style="6" bestFit="1" customWidth="1"/>
    <col min="7437" max="7437" width="16.5703125" style="6" bestFit="1" customWidth="1"/>
    <col min="7438" max="7662" width="9.5703125" style="6"/>
    <col min="7663" max="7663" width="17.7109375" style="6" bestFit="1" customWidth="1"/>
    <col min="7664" max="7664" width="20.7109375" style="6" bestFit="1" customWidth="1"/>
    <col min="7665" max="7665" width="19.140625" style="6" bestFit="1" customWidth="1"/>
    <col min="7666" max="7666" width="11.85546875" style="6" bestFit="1" customWidth="1"/>
    <col min="7667" max="7667" width="7.5703125" style="6" bestFit="1" customWidth="1"/>
    <col min="7668" max="7679" width="11.140625" style="6" customWidth="1"/>
    <col min="7680" max="7691" width="23.85546875" style="6" bestFit="1" customWidth="1"/>
    <col min="7692" max="7692" width="19.42578125" style="6" bestFit="1" customWidth="1"/>
    <col min="7693" max="7693" width="16.5703125" style="6" bestFit="1" customWidth="1"/>
    <col min="7694" max="7918" width="9.5703125" style="6"/>
    <col min="7919" max="7919" width="17.7109375" style="6" bestFit="1" customWidth="1"/>
    <col min="7920" max="7920" width="20.7109375" style="6" bestFit="1" customWidth="1"/>
    <col min="7921" max="7921" width="19.140625" style="6" bestFit="1" customWidth="1"/>
    <col min="7922" max="7922" width="11.85546875" style="6" bestFit="1" customWidth="1"/>
    <col min="7923" max="7923" width="7.5703125" style="6" bestFit="1" customWidth="1"/>
    <col min="7924" max="7935" width="11.140625" style="6" customWidth="1"/>
    <col min="7936" max="7947" width="23.85546875" style="6" bestFit="1" customWidth="1"/>
    <col min="7948" max="7948" width="19.42578125" style="6" bestFit="1" customWidth="1"/>
    <col min="7949" max="7949" width="16.5703125" style="6" bestFit="1" customWidth="1"/>
    <col min="7950" max="8174" width="9.5703125" style="6"/>
    <col min="8175" max="8175" width="17.7109375" style="6" bestFit="1" customWidth="1"/>
    <col min="8176" max="8176" width="20.7109375" style="6" bestFit="1" customWidth="1"/>
    <col min="8177" max="8177" width="19.140625" style="6" bestFit="1" customWidth="1"/>
    <col min="8178" max="8178" width="11.85546875" style="6" bestFit="1" customWidth="1"/>
    <col min="8179" max="8179" width="7.5703125" style="6" bestFit="1" customWidth="1"/>
    <col min="8180" max="8191" width="11.140625" style="6" customWidth="1"/>
    <col min="8192" max="8203" width="23.85546875" style="6" bestFit="1" customWidth="1"/>
    <col min="8204" max="8204" width="19.42578125" style="6" bestFit="1" customWidth="1"/>
    <col min="8205" max="8205" width="16.5703125" style="6" bestFit="1" customWidth="1"/>
    <col min="8206" max="8430" width="9.5703125" style="6"/>
    <col min="8431" max="8431" width="17.7109375" style="6" bestFit="1" customWidth="1"/>
    <col min="8432" max="8432" width="20.7109375" style="6" bestFit="1" customWidth="1"/>
    <col min="8433" max="8433" width="19.140625" style="6" bestFit="1" customWidth="1"/>
    <col min="8434" max="8434" width="11.85546875" style="6" bestFit="1" customWidth="1"/>
    <col min="8435" max="8435" width="7.5703125" style="6" bestFit="1" customWidth="1"/>
    <col min="8436" max="8447" width="11.140625" style="6" customWidth="1"/>
    <col min="8448" max="8459" width="23.85546875" style="6" bestFit="1" customWidth="1"/>
    <col min="8460" max="8460" width="19.42578125" style="6" bestFit="1" customWidth="1"/>
    <col min="8461" max="8461" width="16.5703125" style="6" bestFit="1" customWidth="1"/>
    <col min="8462" max="8686" width="9.5703125" style="6"/>
    <col min="8687" max="8687" width="17.7109375" style="6" bestFit="1" customWidth="1"/>
    <col min="8688" max="8688" width="20.7109375" style="6" bestFit="1" customWidth="1"/>
    <col min="8689" max="8689" width="19.140625" style="6" bestFit="1" customWidth="1"/>
    <col min="8690" max="8690" width="11.85546875" style="6" bestFit="1" customWidth="1"/>
    <col min="8691" max="8691" width="7.5703125" style="6" bestFit="1" customWidth="1"/>
    <col min="8692" max="8703" width="11.140625" style="6" customWidth="1"/>
    <col min="8704" max="8715" width="23.85546875" style="6" bestFit="1" customWidth="1"/>
    <col min="8716" max="8716" width="19.42578125" style="6" bestFit="1" customWidth="1"/>
    <col min="8717" max="8717" width="16.5703125" style="6" bestFit="1" customWidth="1"/>
    <col min="8718" max="8942" width="9.5703125" style="6"/>
    <col min="8943" max="8943" width="17.7109375" style="6" bestFit="1" customWidth="1"/>
    <col min="8944" max="8944" width="20.7109375" style="6" bestFit="1" customWidth="1"/>
    <col min="8945" max="8945" width="19.140625" style="6" bestFit="1" customWidth="1"/>
    <col min="8946" max="8946" width="11.85546875" style="6" bestFit="1" customWidth="1"/>
    <col min="8947" max="8947" width="7.5703125" style="6" bestFit="1" customWidth="1"/>
    <col min="8948" max="8959" width="11.140625" style="6" customWidth="1"/>
    <col min="8960" max="8971" width="23.85546875" style="6" bestFit="1" customWidth="1"/>
    <col min="8972" max="8972" width="19.42578125" style="6" bestFit="1" customWidth="1"/>
    <col min="8973" max="8973" width="16.5703125" style="6" bestFit="1" customWidth="1"/>
    <col min="8974" max="9198" width="9.5703125" style="6"/>
    <col min="9199" max="9199" width="17.7109375" style="6" bestFit="1" customWidth="1"/>
    <col min="9200" max="9200" width="20.7109375" style="6" bestFit="1" customWidth="1"/>
    <col min="9201" max="9201" width="19.140625" style="6" bestFit="1" customWidth="1"/>
    <col min="9202" max="9202" width="11.85546875" style="6" bestFit="1" customWidth="1"/>
    <col min="9203" max="9203" width="7.5703125" style="6" bestFit="1" customWidth="1"/>
    <col min="9204" max="9215" width="11.140625" style="6" customWidth="1"/>
    <col min="9216" max="9227" width="23.85546875" style="6" bestFit="1" customWidth="1"/>
    <col min="9228" max="9228" width="19.42578125" style="6" bestFit="1" customWidth="1"/>
    <col min="9229" max="9229" width="16.5703125" style="6" bestFit="1" customWidth="1"/>
    <col min="9230" max="9454" width="9.5703125" style="6"/>
    <col min="9455" max="9455" width="17.7109375" style="6" bestFit="1" customWidth="1"/>
    <col min="9456" max="9456" width="20.7109375" style="6" bestFit="1" customWidth="1"/>
    <col min="9457" max="9457" width="19.140625" style="6" bestFit="1" customWidth="1"/>
    <col min="9458" max="9458" width="11.85546875" style="6" bestFit="1" customWidth="1"/>
    <col min="9459" max="9459" width="7.5703125" style="6" bestFit="1" customWidth="1"/>
    <col min="9460" max="9471" width="11.140625" style="6" customWidth="1"/>
    <col min="9472" max="9483" width="23.85546875" style="6" bestFit="1" customWidth="1"/>
    <col min="9484" max="9484" width="19.42578125" style="6" bestFit="1" customWidth="1"/>
    <col min="9485" max="9485" width="16.5703125" style="6" bestFit="1" customWidth="1"/>
    <col min="9486" max="9710" width="9.5703125" style="6"/>
    <col min="9711" max="9711" width="17.7109375" style="6" bestFit="1" customWidth="1"/>
    <col min="9712" max="9712" width="20.7109375" style="6" bestFit="1" customWidth="1"/>
    <col min="9713" max="9713" width="19.140625" style="6" bestFit="1" customWidth="1"/>
    <col min="9714" max="9714" width="11.85546875" style="6" bestFit="1" customWidth="1"/>
    <col min="9715" max="9715" width="7.5703125" style="6" bestFit="1" customWidth="1"/>
    <col min="9716" max="9727" width="11.140625" style="6" customWidth="1"/>
    <col min="9728" max="9739" width="23.85546875" style="6" bestFit="1" customWidth="1"/>
    <col min="9740" max="9740" width="19.42578125" style="6" bestFit="1" customWidth="1"/>
    <col min="9741" max="9741" width="16.5703125" style="6" bestFit="1" customWidth="1"/>
    <col min="9742" max="9966" width="9.5703125" style="6"/>
    <col min="9967" max="9967" width="17.7109375" style="6" bestFit="1" customWidth="1"/>
    <col min="9968" max="9968" width="20.7109375" style="6" bestFit="1" customWidth="1"/>
    <col min="9969" max="9969" width="19.140625" style="6" bestFit="1" customWidth="1"/>
    <col min="9970" max="9970" width="11.85546875" style="6" bestFit="1" customWidth="1"/>
    <col min="9971" max="9971" width="7.5703125" style="6" bestFit="1" customWidth="1"/>
    <col min="9972" max="9983" width="11.140625" style="6" customWidth="1"/>
    <col min="9984" max="9995" width="23.85546875" style="6" bestFit="1" customWidth="1"/>
    <col min="9996" max="9996" width="19.42578125" style="6" bestFit="1" customWidth="1"/>
    <col min="9997" max="9997" width="16.5703125" style="6" bestFit="1" customWidth="1"/>
    <col min="9998" max="10222" width="9.5703125" style="6"/>
    <col min="10223" max="10223" width="17.7109375" style="6" bestFit="1" customWidth="1"/>
    <col min="10224" max="10224" width="20.7109375" style="6" bestFit="1" customWidth="1"/>
    <col min="10225" max="10225" width="19.140625" style="6" bestFit="1" customWidth="1"/>
    <col min="10226" max="10226" width="11.85546875" style="6" bestFit="1" customWidth="1"/>
    <col min="10227" max="10227" width="7.5703125" style="6" bestFit="1" customWidth="1"/>
    <col min="10228" max="10239" width="11.140625" style="6" customWidth="1"/>
    <col min="10240" max="10251" width="23.85546875" style="6" bestFit="1" customWidth="1"/>
    <col min="10252" max="10252" width="19.42578125" style="6" bestFit="1" customWidth="1"/>
    <col min="10253" max="10253" width="16.5703125" style="6" bestFit="1" customWidth="1"/>
    <col min="10254" max="10478" width="9.5703125" style="6"/>
    <col min="10479" max="10479" width="17.7109375" style="6" bestFit="1" customWidth="1"/>
    <col min="10480" max="10480" width="20.7109375" style="6" bestFit="1" customWidth="1"/>
    <col min="10481" max="10481" width="19.140625" style="6" bestFit="1" customWidth="1"/>
    <col min="10482" max="10482" width="11.85546875" style="6" bestFit="1" customWidth="1"/>
    <col min="10483" max="10483" width="7.5703125" style="6" bestFit="1" customWidth="1"/>
    <col min="10484" max="10495" width="11.140625" style="6" customWidth="1"/>
    <col min="10496" max="10507" width="23.85546875" style="6" bestFit="1" customWidth="1"/>
    <col min="10508" max="10508" width="19.42578125" style="6" bestFit="1" customWidth="1"/>
    <col min="10509" max="10509" width="16.5703125" style="6" bestFit="1" customWidth="1"/>
    <col min="10510" max="10734" width="9.5703125" style="6"/>
    <col min="10735" max="10735" width="17.7109375" style="6" bestFit="1" customWidth="1"/>
    <col min="10736" max="10736" width="20.7109375" style="6" bestFit="1" customWidth="1"/>
    <col min="10737" max="10737" width="19.140625" style="6" bestFit="1" customWidth="1"/>
    <col min="10738" max="10738" width="11.85546875" style="6" bestFit="1" customWidth="1"/>
    <col min="10739" max="10739" width="7.5703125" style="6" bestFit="1" customWidth="1"/>
    <col min="10740" max="10751" width="11.140625" style="6" customWidth="1"/>
    <col min="10752" max="10763" width="23.85546875" style="6" bestFit="1" customWidth="1"/>
    <col min="10764" max="10764" width="19.42578125" style="6" bestFit="1" customWidth="1"/>
    <col min="10765" max="10765" width="16.5703125" style="6" bestFit="1" customWidth="1"/>
    <col min="10766" max="10990" width="9.5703125" style="6"/>
    <col min="10991" max="10991" width="17.7109375" style="6" bestFit="1" customWidth="1"/>
    <col min="10992" max="10992" width="20.7109375" style="6" bestFit="1" customWidth="1"/>
    <col min="10993" max="10993" width="19.140625" style="6" bestFit="1" customWidth="1"/>
    <col min="10994" max="10994" width="11.85546875" style="6" bestFit="1" customWidth="1"/>
    <col min="10995" max="10995" width="7.5703125" style="6" bestFit="1" customWidth="1"/>
    <col min="10996" max="11007" width="11.140625" style="6" customWidth="1"/>
    <col min="11008" max="11019" width="23.85546875" style="6" bestFit="1" customWidth="1"/>
    <col min="11020" max="11020" width="19.42578125" style="6" bestFit="1" customWidth="1"/>
    <col min="11021" max="11021" width="16.5703125" style="6" bestFit="1" customWidth="1"/>
    <col min="11022" max="11246" width="9.5703125" style="6"/>
    <col min="11247" max="11247" width="17.7109375" style="6" bestFit="1" customWidth="1"/>
    <col min="11248" max="11248" width="20.7109375" style="6" bestFit="1" customWidth="1"/>
    <col min="11249" max="11249" width="19.140625" style="6" bestFit="1" customWidth="1"/>
    <col min="11250" max="11250" width="11.85546875" style="6" bestFit="1" customWidth="1"/>
    <col min="11251" max="11251" width="7.5703125" style="6" bestFit="1" customWidth="1"/>
    <col min="11252" max="11263" width="11.140625" style="6" customWidth="1"/>
    <col min="11264" max="11275" width="23.85546875" style="6" bestFit="1" customWidth="1"/>
    <col min="11276" max="11276" width="19.42578125" style="6" bestFit="1" customWidth="1"/>
    <col min="11277" max="11277" width="16.5703125" style="6" bestFit="1" customWidth="1"/>
    <col min="11278" max="11502" width="9.5703125" style="6"/>
    <col min="11503" max="11503" width="17.7109375" style="6" bestFit="1" customWidth="1"/>
    <col min="11504" max="11504" width="20.7109375" style="6" bestFit="1" customWidth="1"/>
    <col min="11505" max="11505" width="19.140625" style="6" bestFit="1" customWidth="1"/>
    <col min="11506" max="11506" width="11.85546875" style="6" bestFit="1" customWidth="1"/>
    <col min="11507" max="11507" width="7.5703125" style="6" bestFit="1" customWidth="1"/>
    <col min="11508" max="11519" width="11.140625" style="6" customWidth="1"/>
    <col min="11520" max="11531" width="23.85546875" style="6" bestFit="1" customWidth="1"/>
    <col min="11532" max="11532" width="19.42578125" style="6" bestFit="1" customWidth="1"/>
    <col min="11533" max="11533" width="16.5703125" style="6" bestFit="1" customWidth="1"/>
    <col min="11534" max="11758" width="9.5703125" style="6"/>
    <col min="11759" max="11759" width="17.7109375" style="6" bestFit="1" customWidth="1"/>
    <col min="11760" max="11760" width="20.7109375" style="6" bestFit="1" customWidth="1"/>
    <col min="11761" max="11761" width="19.140625" style="6" bestFit="1" customWidth="1"/>
    <col min="11762" max="11762" width="11.85546875" style="6" bestFit="1" customWidth="1"/>
    <col min="11763" max="11763" width="7.5703125" style="6" bestFit="1" customWidth="1"/>
    <col min="11764" max="11775" width="11.140625" style="6" customWidth="1"/>
    <col min="11776" max="11787" width="23.85546875" style="6" bestFit="1" customWidth="1"/>
    <col min="11788" max="11788" width="19.42578125" style="6" bestFit="1" customWidth="1"/>
    <col min="11789" max="11789" width="16.5703125" style="6" bestFit="1" customWidth="1"/>
    <col min="11790" max="12014" width="9.5703125" style="6"/>
    <col min="12015" max="12015" width="17.7109375" style="6" bestFit="1" customWidth="1"/>
    <col min="12016" max="12016" width="20.7109375" style="6" bestFit="1" customWidth="1"/>
    <col min="12017" max="12017" width="19.140625" style="6" bestFit="1" customWidth="1"/>
    <col min="12018" max="12018" width="11.85546875" style="6" bestFit="1" customWidth="1"/>
    <col min="12019" max="12019" width="7.5703125" style="6" bestFit="1" customWidth="1"/>
    <col min="12020" max="12031" width="11.140625" style="6" customWidth="1"/>
    <col min="12032" max="12043" width="23.85546875" style="6" bestFit="1" customWidth="1"/>
    <col min="12044" max="12044" width="19.42578125" style="6" bestFit="1" customWidth="1"/>
    <col min="12045" max="12045" width="16.5703125" style="6" bestFit="1" customWidth="1"/>
    <col min="12046" max="12270" width="9.5703125" style="6"/>
    <col min="12271" max="12271" width="17.7109375" style="6" bestFit="1" customWidth="1"/>
    <col min="12272" max="12272" width="20.7109375" style="6" bestFit="1" customWidth="1"/>
    <col min="12273" max="12273" width="19.140625" style="6" bestFit="1" customWidth="1"/>
    <col min="12274" max="12274" width="11.85546875" style="6" bestFit="1" customWidth="1"/>
    <col min="12275" max="12275" width="7.5703125" style="6" bestFit="1" customWidth="1"/>
    <col min="12276" max="12287" width="11.140625" style="6" customWidth="1"/>
    <col min="12288" max="12299" width="23.85546875" style="6" bestFit="1" customWidth="1"/>
    <col min="12300" max="12300" width="19.42578125" style="6" bestFit="1" customWidth="1"/>
    <col min="12301" max="12301" width="16.5703125" style="6" bestFit="1" customWidth="1"/>
    <col min="12302" max="12526" width="9.5703125" style="6"/>
    <col min="12527" max="12527" width="17.7109375" style="6" bestFit="1" customWidth="1"/>
    <col min="12528" max="12528" width="20.7109375" style="6" bestFit="1" customWidth="1"/>
    <col min="12529" max="12529" width="19.140625" style="6" bestFit="1" customWidth="1"/>
    <col min="12530" max="12530" width="11.85546875" style="6" bestFit="1" customWidth="1"/>
    <col min="12531" max="12531" width="7.5703125" style="6" bestFit="1" customWidth="1"/>
    <col min="12532" max="12543" width="11.140625" style="6" customWidth="1"/>
    <col min="12544" max="12555" width="23.85546875" style="6" bestFit="1" customWidth="1"/>
    <col min="12556" max="12556" width="19.42578125" style="6" bestFit="1" customWidth="1"/>
    <col min="12557" max="12557" width="16.5703125" style="6" bestFit="1" customWidth="1"/>
    <col min="12558" max="12782" width="9.5703125" style="6"/>
    <col min="12783" max="12783" width="17.7109375" style="6" bestFit="1" customWidth="1"/>
    <col min="12784" max="12784" width="20.7109375" style="6" bestFit="1" customWidth="1"/>
    <col min="12785" max="12785" width="19.140625" style="6" bestFit="1" customWidth="1"/>
    <col min="12786" max="12786" width="11.85546875" style="6" bestFit="1" customWidth="1"/>
    <col min="12787" max="12787" width="7.5703125" style="6" bestFit="1" customWidth="1"/>
    <col min="12788" max="12799" width="11.140625" style="6" customWidth="1"/>
    <col min="12800" max="12811" width="23.85546875" style="6" bestFit="1" customWidth="1"/>
    <col min="12812" max="12812" width="19.42578125" style="6" bestFit="1" customWidth="1"/>
    <col min="12813" max="12813" width="16.5703125" style="6" bestFit="1" customWidth="1"/>
    <col min="12814" max="13038" width="9.5703125" style="6"/>
    <col min="13039" max="13039" width="17.7109375" style="6" bestFit="1" customWidth="1"/>
    <col min="13040" max="13040" width="20.7109375" style="6" bestFit="1" customWidth="1"/>
    <col min="13041" max="13041" width="19.140625" style="6" bestFit="1" customWidth="1"/>
    <col min="13042" max="13042" width="11.85546875" style="6" bestFit="1" customWidth="1"/>
    <col min="13043" max="13043" width="7.5703125" style="6" bestFit="1" customWidth="1"/>
    <col min="13044" max="13055" width="11.140625" style="6" customWidth="1"/>
    <col min="13056" max="13067" width="23.85546875" style="6" bestFit="1" customWidth="1"/>
    <col min="13068" max="13068" width="19.42578125" style="6" bestFit="1" customWidth="1"/>
    <col min="13069" max="13069" width="16.5703125" style="6" bestFit="1" customWidth="1"/>
    <col min="13070" max="13294" width="9.5703125" style="6"/>
    <col min="13295" max="13295" width="17.7109375" style="6" bestFit="1" customWidth="1"/>
    <col min="13296" max="13296" width="20.7109375" style="6" bestFit="1" customWidth="1"/>
    <col min="13297" max="13297" width="19.140625" style="6" bestFit="1" customWidth="1"/>
    <col min="13298" max="13298" width="11.85546875" style="6" bestFit="1" customWidth="1"/>
    <col min="13299" max="13299" width="7.5703125" style="6" bestFit="1" customWidth="1"/>
    <col min="13300" max="13311" width="11.140625" style="6" customWidth="1"/>
    <col min="13312" max="13323" width="23.85546875" style="6" bestFit="1" customWidth="1"/>
    <col min="13324" max="13324" width="19.42578125" style="6" bestFit="1" customWidth="1"/>
    <col min="13325" max="13325" width="16.5703125" style="6" bestFit="1" customWidth="1"/>
    <col min="13326" max="13550" width="9.5703125" style="6"/>
    <col min="13551" max="13551" width="17.7109375" style="6" bestFit="1" customWidth="1"/>
    <col min="13552" max="13552" width="20.7109375" style="6" bestFit="1" customWidth="1"/>
    <col min="13553" max="13553" width="19.140625" style="6" bestFit="1" customWidth="1"/>
    <col min="13554" max="13554" width="11.85546875" style="6" bestFit="1" customWidth="1"/>
    <col min="13555" max="13555" width="7.5703125" style="6" bestFit="1" customWidth="1"/>
    <col min="13556" max="13567" width="11.140625" style="6" customWidth="1"/>
    <col min="13568" max="13579" width="23.85546875" style="6" bestFit="1" customWidth="1"/>
    <col min="13580" max="13580" width="19.42578125" style="6" bestFit="1" customWidth="1"/>
    <col min="13581" max="13581" width="16.5703125" style="6" bestFit="1" customWidth="1"/>
    <col min="13582" max="13806" width="9.5703125" style="6"/>
    <col min="13807" max="13807" width="17.7109375" style="6" bestFit="1" customWidth="1"/>
    <col min="13808" max="13808" width="20.7109375" style="6" bestFit="1" customWidth="1"/>
    <col min="13809" max="13809" width="19.140625" style="6" bestFit="1" customWidth="1"/>
    <col min="13810" max="13810" width="11.85546875" style="6" bestFit="1" customWidth="1"/>
    <col min="13811" max="13811" width="7.5703125" style="6" bestFit="1" customWidth="1"/>
    <col min="13812" max="13823" width="11.140625" style="6" customWidth="1"/>
    <col min="13824" max="13835" width="23.85546875" style="6" bestFit="1" customWidth="1"/>
    <col min="13836" max="13836" width="19.42578125" style="6" bestFit="1" customWidth="1"/>
    <col min="13837" max="13837" width="16.5703125" style="6" bestFit="1" customWidth="1"/>
    <col min="13838" max="14062" width="9.5703125" style="6"/>
    <col min="14063" max="14063" width="17.7109375" style="6" bestFit="1" customWidth="1"/>
    <col min="14064" max="14064" width="20.7109375" style="6" bestFit="1" customWidth="1"/>
    <col min="14065" max="14065" width="19.140625" style="6" bestFit="1" customWidth="1"/>
    <col min="14066" max="14066" width="11.85546875" style="6" bestFit="1" customWidth="1"/>
    <col min="14067" max="14067" width="7.5703125" style="6" bestFit="1" customWidth="1"/>
    <col min="14068" max="14079" width="11.140625" style="6" customWidth="1"/>
    <col min="14080" max="14091" width="23.85546875" style="6" bestFit="1" customWidth="1"/>
    <col min="14092" max="14092" width="19.42578125" style="6" bestFit="1" customWidth="1"/>
    <col min="14093" max="14093" width="16.5703125" style="6" bestFit="1" customWidth="1"/>
    <col min="14094" max="14318" width="9.5703125" style="6"/>
    <col min="14319" max="14319" width="17.7109375" style="6" bestFit="1" customWidth="1"/>
    <col min="14320" max="14320" width="20.7109375" style="6" bestFit="1" customWidth="1"/>
    <col min="14321" max="14321" width="19.140625" style="6" bestFit="1" customWidth="1"/>
    <col min="14322" max="14322" width="11.85546875" style="6" bestFit="1" customWidth="1"/>
    <col min="14323" max="14323" width="7.5703125" style="6" bestFit="1" customWidth="1"/>
    <col min="14324" max="14335" width="11.140625" style="6" customWidth="1"/>
    <col min="14336" max="14347" width="23.85546875" style="6" bestFit="1" customWidth="1"/>
    <col min="14348" max="14348" width="19.42578125" style="6" bestFit="1" customWidth="1"/>
    <col min="14349" max="14349" width="16.5703125" style="6" bestFit="1" customWidth="1"/>
    <col min="14350" max="14574" width="9.5703125" style="6"/>
    <col min="14575" max="14575" width="17.7109375" style="6" bestFit="1" customWidth="1"/>
    <col min="14576" max="14576" width="20.7109375" style="6" bestFit="1" customWidth="1"/>
    <col min="14577" max="14577" width="19.140625" style="6" bestFit="1" customWidth="1"/>
    <col min="14578" max="14578" width="11.85546875" style="6" bestFit="1" customWidth="1"/>
    <col min="14579" max="14579" width="7.5703125" style="6" bestFit="1" customWidth="1"/>
    <col min="14580" max="14591" width="11.140625" style="6" customWidth="1"/>
    <col min="14592" max="14603" width="23.85546875" style="6" bestFit="1" customWidth="1"/>
    <col min="14604" max="14604" width="19.42578125" style="6" bestFit="1" customWidth="1"/>
    <col min="14605" max="14605" width="16.5703125" style="6" bestFit="1" customWidth="1"/>
    <col min="14606" max="14830" width="9.5703125" style="6"/>
    <col min="14831" max="14831" width="17.7109375" style="6" bestFit="1" customWidth="1"/>
    <col min="14832" max="14832" width="20.7109375" style="6" bestFit="1" customWidth="1"/>
    <col min="14833" max="14833" width="19.140625" style="6" bestFit="1" customWidth="1"/>
    <col min="14834" max="14834" width="11.85546875" style="6" bestFit="1" customWidth="1"/>
    <col min="14835" max="14835" width="7.5703125" style="6" bestFit="1" customWidth="1"/>
    <col min="14836" max="14847" width="11.140625" style="6" customWidth="1"/>
    <col min="14848" max="14859" width="23.85546875" style="6" bestFit="1" customWidth="1"/>
    <col min="14860" max="14860" width="19.42578125" style="6" bestFit="1" customWidth="1"/>
    <col min="14861" max="14861" width="16.5703125" style="6" bestFit="1" customWidth="1"/>
    <col min="14862" max="15086" width="9.5703125" style="6"/>
    <col min="15087" max="15087" width="17.7109375" style="6" bestFit="1" customWidth="1"/>
    <col min="15088" max="15088" width="20.7109375" style="6" bestFit="1" customWidth="1"/>
    <col min="15089" max="15089" width="19.140625" style="6" bestFit="1" customWidth="1"/>
    <col min="15090" max="15090" width="11.85546875" style="6" bestFit="1" customWidth="1"/>
    <col min="15091" max="15091" width="7.5703125" style="6" bestFit="1" customWidth="1"/>
    <col min="15092" max="15103" width="11.140625" style="6" customWidth="1"/>
    <col min="15104" max="15115" width="23.85546875" style="6" bestFit="1" customWidth="1"/>
    <col min="15116" max="15116" width="19.42578125" style="6" bestFit="1" customWidth="1"/>
    <col min="15117" max="15117" width="16.5703125" style="6" bestFit="1" customWidth="1"/>
    <col min="15118" max="15342" width="9.5703125" style="6"/>
    <col min="15343" max="15343" width="17.7109375" style="6" bestFit="1" customWidth="1"/>
    <col min="15344" max="15344" width="20.7109375" style="6" bestFit="1" customWidth="1"/>
    <col min="15345" max="15345" width="19.140625" style="6" bestFit="1" customWidth="1"/>
    <col min="15346" max="15346" width="11.85546875" style="6" bestFit="1" customWidth="1"/>
    <col min="15347" max="15347" width="7.5703125" style="6" bestFit="1" customWidth="1"/>
    <col min="15348" max="15359" width="11.140625" style="6" customWidth="1"/>
    <col min="15360" max="15371" width="23.85546875" style="6" bestFit="1" customWidth="1"/>
    <col min="15372" max="15372" width="19.42578125" style="6" bestFit="1" customWidth="1"/>
    <col min="15373" max="15373" width="16.5703125" style="6" bestFit="1" customWidth="1"/>
    <col min="15374" max="15598" width="9.5703125" style="6"/>
    <col min="15599" max="15599" width="17.7109375" style="6" bestFit="1" customWidth="1"/>
    <col min="15600" max="15600" width="20.7109375" style="6" bestFit="1" customWidth="1"/>
    <col min="15601" max="15601" width="19.140625" style="6" bestFit="1" customWidth="1"/>
    <col min="15602" max="15602" width="11.85546875" style="6" bestFit="1" customWidth="1"/>
    <col min="15603" max="15603" width="7.5703125" style="6" bestFit="1" customWidth="1"/>
    <col min="15604" max="15615" width="11.140625" style="6" customWidth="1"/>
    <col min="15616" max="15627" width="23.85546875" style="6" bestFit="1" customWidth="1"/>
    <col min="15628" max="15628" width="19.42578125" style="6" bestFit="1" customWidth="1"/>
    <col min="15629" max="15629" width="16.5703125" style="6" bestFit="1" customWidth="1"/>
    <col min="15630" max="15854" width="9.5703125" style="6"/>
    <col min="15855" max="15855" width="17.7109375" style="6" bestFit="1" customWidth="1"/>
    <col min="15856" max="15856" width="20.7109375" style="6" bestFit="1" customWidth="1"/>
    <col min="15857" max="15857" width="19.140625" style="6" bestFit="1" customWidth="1"/>
    <col min="15858" max="15858" width="11.85546875" style="6" bestFit="1" customWidth="1"/>
    <col min="15859" max="15859" width="7.5703125" style="6" bestFit="1" customWidth="1"/>
    <col min="15860" max="15871" width="11.140625" style="6" customWidth="1"/>
    <col min="15872" max="15883" width="23.85546875" style="6" bestFit="1" customWidth="1"/>
    <col min="15884" max="15884" width="19.42578125" style="6" bestFit="1" customWidth="1"/>
    <col min="15885" max="15885" width="16.5703125" style="6" bestFit="1" customWidth="1"/>
    <col min="15886" max="16110" width="9.5703125" style="6"/>
    <col min="16111" max="16111" width="17.7109375" style="6" bestFit="1" customWidth="1"/>
    <col min="16112" max="16112" width="20.7109375" style="6" bestFit="1" customWidth="1"/>
    <col min="16113" max="16113" width="19.140625" style="6" bestFit="1" customWidth="1"/>
    <col min="16114" max="16114" width="11.85546875" style="6" bestFit="1" customWidth="1"/>
    <col min="16115" max="16115" width="7.5703125" style="6" bestFit="1" customWidth="1"/>
    <col min="16116" max="16127" width="11.140625" style="6" customWidth="1"/>
    <col min="16128" max="16139" width="23.85546875" style="6" bestFit="1" customWidth="1"/>
    <col min="16140" max="16140" width="19.42578125" style="6" bestFit="1" customWidth="1"/>
    <col min="16141" max="16141" width="16.5703125" style="6" bestFit="1" customWidth="1"/>
    <col min="16142" max="16384" width="9.5703125" style="6"/>
  </cols>
  <sheetData>
    <row r="1" spans="1:13">
      <c r="A1" s="28" t="s">
        <v>122</v>
      </c>
      <c r="B1" s="33" t="s">
        <v>132</v>
      </c>
      <c r="C1" s="213" t="s">
        <v>273</v>
      </c>
      <c r="D1" s="213" t="s">
        <v>272</v>
      </c>
      <c r="E1" s="213" t="s">
        <v>276</v>
      </c>
      <c r="F1" s="213" t="s">
        <v>274</v>
      </c>
      <c r="G1" s="213" t="s">
        <v>275</v>
      </c>
      <c r="H1" s="213" t="s">
        <v>277</v>
      </c>
      <c r="I1" s="213" t="s">
        <v>279</v>
      </c>
      <c r="J1" s="213" t="s">
        <v>278</v>
      </c>
      <c r="K1" s="213" t="s">
        <v>280</v>
      </c>
      <c r="L1" s="213" t="s">
        <v>281</v>
      </c>
      <c r="M1" s="213" t="s">
        <v>282</v>
      </c>
    </row>
    <row r="2" spans="1:13">
      <c r="A2" s="6" t="s">
        <v>133</v>
      </c>
      <c r="B2" s="59" t="s">
        <v>9</v>
      </c>
      <c r="C2" s="7">
        <v>0</v>
      </c>
      <c r="D2" s="7">
        <v>0</v>
      </c>
      <c r="E2" s="7">
        <v>5.56664E-5</v>
      </c>
      <c r="F2" s="7">
        <v>0</v>
      </c>
      <c r="G2" s="7">
        <v>0</v>
      </c>
      <c r="H2" s="7">
        <v>1.144278576E-7</v>
      </c>
      <c r="I2" s="7">
        <v>1.4612499999999999E-4</v>
      </c>
      <c r="J2" s="7">
        <v>1.4595389999999999E-7</v>
      </c>
      <c r="K2" s="7">
        <v>3.1569200000000003E-5</v>
      </c>
      <c r="L2" s="7">
        <v>4.4271599999999998E-5</v>
      </c>
      <c r="M2" s="7">
        <v>5.3424799999999997E-5</v>
      </c>
    </row>
    <row r="3" spans="1:13">
      <c r="A3" s="6" t="s">
        <v>134</v>
      </c>
      <c r="B3" s="59" t="s">
        <v>9</v>
      </c>
      <c r="C3" s="7">
        <v>6.6599999999999998E-6</v>
      </c>
      <c r="D3" s="7">
        <v>4.8470000000000003E-6</v>
      </c>
      <c r="E3" s="7">
        <v>5.4732399999999999E-3</v>
      </c>
      <c r="F3" s="7">
        <v>4.9209999999999998E-4</v>
      </c>
      <c r="G3" s="7">
        <v>5.4020000000000001E-4</v>
      </c>
      <c r="H3" s="7">
        <v>3.012488496E-5</v>
      </c>
      <c r="I3" s="7">
        <v>4.1031900000000003E-2</v>
      </c>
      <c r="J3" s="7">
        <v>3.479540976E-5</v>
      </c>
      <c r="K3" s="7">
        <v>3.13824E-3</v>
      </c>
      <c r="L3" s="7">
        <v>4.5392399999999999E-3</v>
      </c>
      <c r="M3" s="7">
        <v>5.3611600000000002E-3</v>
      </c>
    </row>
    <row r="4" spans="1:13">
      <c r="A4" s="6" t="s">
        <v>135</v>
      </c>
      <c r="B4" s="59" t="s">
        <v>9</v>
      </c>
      <c r="C4" s="7">
        <v>5.5130000000000002E-7</v>
      </c>
      <c r="D4" s="7">
        <v>4.144E-7</v>
      </c>
      <c r="E4" s="7">
        <v>9.1345200000000002</v>
      </c>
      <c r="F4" s="7">
        <v>3.5899999999999998E-5</v>
      </c>
      <c r="G4" s="7">
        <v>3.6600000000000002E-5</v>
      </c>
      <c r="H4" s="7">
        <v>8.3018578319999994E-3</v>
      </c>
      <c r="I4" s="7">
        <v>1.65998</v>
      </c>
      <c r="J4" s="7">
        <v>1.7981520479999999E-2</v>
      </c>
      <c r="K4" s="7">
        <v>1.6288959999999999</v>
      </c>
      <c r="L4" s="7">
        <v>4.7073600000000004</v>
      </c>
      <c r="M4" s="7">
        <v>7.6214399999999998</v>
      </c>
    </row>
    <row r="5" spans="1:13">
      <c r="A5" s="6" t="s">
        <v>136</v>
      </c>
      <c r="B5" s="59" t="s">
        <v>9</v>
      </c>
      <c r="C5" s="7">
        <v>0</v>
      </c>
      <c r="D5" s="7">
        <v>0</v>
      </c>
      <c r="E5" s="7">
        <v>0.61270400000000003</v>
      </c>
      <c r="F5" s="7">
        <v>0</v>
      </c>
      <c r="G5" s="7">
        <v>0</v>
      </c>
      <c r="H5" s="7">
        <v>6.4920294719999995E-4</v>
      </c>
      <c r="I5" s="7">
        <v>0.174181</v>
      </c>
      <c r="J5" s="7">
        <v>1.3894811280000001E-3</v>
      </c>
      <c r="K5" s="7">
        <v>0.1386056</v>
      </c>
      <c r="L5" s="7">
        <v>0.38667600000000002</v>
      </c>
      <c r="M5" s="7">
        <v>0.57347599999999999</v>
      </c>
    </row>
    <row r="6" spans="1:13">
      <c r="A6" s="6" t="s">
        <v>137</v>
      </c>
      <c r="B6" s="59" t="s">
        <v>9</v>
      </c>
      <c r="C6" s="7">
        <v>3.774E-3</v>
      </c>
      <c r="D6" s="7">
        <v>2.5752000000000001E-3</v>
      </c>
      <c r="E6" s="7">
        <v>2.09216E-3</v>
      </c>
      <c r="F6" s="7">
        <v>2.0757000000000001E-2</v>
      </c>
      <c r="G6" s="7">
        <v>2.2311000000000001E-2</v>
      </c>
      <c r="H6" s="7">
        <v>5.4995429520000004E-6</v>
      </c>
      <c r="I6" s="7">
        <v>2.5367300000000001E-3</v>
      </c>
      <c r="J6" s="7">
        <v>1.272718008E-5</v>
      </c>
      <c r="K6" s="7">
        <v>1.3300160000000001E-3</v>
      </c>
      <c r="L6" s="7">
        <v>2.0547999999999999E-3</v>
      </c>
      <c r="M6" s="7">
        <v>2.09216E-3</v>
      </c>
    </row>
    <row r="7" spans="1:13">
      <c r="A7" s="6" t="s">
        <v>138</v>
      </c>
      <c r="B7" s="59" t="s">
        <v>9</v>
      </c>
      <c r="C7" s="7">
        <v>7.3630000000000005E-7</v>
      </c>
      <c r="D7" s="7">
        <v>5.1429999999999999E-7</v>
      </c>
      <c r="E7" s="7">
        <v>1.2571639999999999</v>
      </c>
      <c r="F7" s="7">
        <v>4.4400000000000002E-5</v>
      </c>
      <c r="G7" s="7">
        <v>4.6600000000000001E-5</v>
      </c>
      <c r="H7" s="7">
        <v>1.2960706319999999E-3</v>
      </c>
      <c r="I7" s="7">
        <v>0.28406700000000001</v>
      </c>
      <c r="J7" s="7">
        <v>2.8139911920000002E-3</v>
      </c>
      <c r="K7" s="7">
        <v>0.2802</v>
      </c>
      <c r="L7" s="7">
        <v>0.79016399999999998</v>
      </c>
      <c r="M7" s="7">
        <v>1.1749719999999999</v>
      </c>
    </row>
    <row r="8" spans="1:13">
      <c r="A8" s="6" t="s">
        <v>139</v>
      </c>
      <c r="B8" s="59" t="s">
        <v>9</v>
      </c>
      <c r="C8" s="7">
        <v>6.4749999999999999E-3</v>
      </c>
      <c r="D8" s="7">
        <v>4.4770000000000001E-3</v>
      </c>
      <c r="E8" s="7">
        <v>5.6413599999999998E-5</v>
      </c>
      <c r="F8" s="7">
        <v>1.5799000000000001E-2</v>
      </c>
      <c r="G8" s="7">
        <v>1.7316000000000002E-2</v>
      </c>
      <c r="H8" s="7">
        <v>5.1959588399999998E-8</v>
      </c>
      <c r="I8" s="7">
        <v>1.077818E-5</v>
      </c>
      <c r="J8" s="7">
        <v>1.126764108E-7</v>
      </c>
      <c r="K8" s="7">
        <v>1.094648E-5</v>
      </c>
      <c r="L8" s="7">
        <v>3.13824E-5</v>
      </c>
      <c r="M8" s="7">
        <v>4.9315199999999998E-5</v>
      </c>
    </row>
    <row r="9" spans="1:13">
      <c r="A9" s="6" t="s">
        <v>140</v>
      </c>
      <c r="B9" s="59" t="s">
        <v>9</v>
      </c>
      <c r="C9" s="7">
        <v>0</v>
      </c>
      <c r="D9" s="7">
        <v>0</v>
      </c>
      <c r="E9" s="7">
        <v>4.8007600000000002E-4</v>
      </c>
      <c r="F9" s="7">
        <v>0</v>
      </c>
      <c r="G9" s="7">
        <v>0</v>
      </c>
      <c r="H9" s="7">
        <v>4.4369985599999999E-7</v>
      </c>
      <c r="I9" s="7">
        <v>9.2000299999999994E-5</v>
      </c>
      <c r="J9" s="7">
        <v>9.609604775999999E-7</v>
      </c>
      <c r="K9" s="7">
        <v>9.3399999999999993E-5</v>
      </c>
      <c r="L9" s="7">
        <v>2.6712399999999999E-4</v>
      </c>
      <c r="M9" s="7">
        <v>4.22168E-4</v>
      </c>
    </row>
    <row r="10" spans="1:13">
      <c r="A10" s="6" t="s">
        <v>141</v>
      </c>
      <c r="B10" s="59" t="s">
        <v>9</v>
      </c>
      <c r="C10" s="7">
        <v>0</v>
      </c>
      <c r="D10" s="7">
        <v>0</v>
      </c>
      <c r="E10" s="7">
        <v>9.2279199999999993E-9</v>
      </c>
      <c r="F10" s="7">
        <v>7.4000000000000003E-6</v>
      </c>
      <c r="G10" s="7">
        <v>7.6199999999999999E-6</v>
      </c>
      <c r="H10" s="7">
        <v>3.0591937440000002E-10</v>
      </c>
      <c r="I10" s="7">
        <v>7.7738500000000008E-9</v>
      </c>
      <c r="J10" s="7">
        <v>3.339425232E-10</v>
      </c>
      <c r="K10" s="7">
        <v>4.3337599999999997E-9</v>
      </c>
      <c r="L10" s="7">
        <v>8.1071199999999996E-9</v>
      </c>
      <c r="M10" s="7">
        <v>9.2279199999999993E-9</v>
      </c>
    </row>
    <row r="11" spans="1:13">
      <c r="A11" s="6" t="s">
        <v>107</v>
      </c>
      <c r="B11" s="59" t="s">
        <v>132</v>
      </c>
      <c r="C11" s="7">
        <v>1.6761E-3</v>
      </c>
      <c r="D11" s="7">
        <v>1.036E-3</v>
      </c>
      <c r="E11" s="7">
        <v>3.1756E-2</v>
      </c>
      <c r="F11" s="7">
        <v>3.5187000000000003E-2</v>
      </c>
      <c r="G11" s="7">
        <v>3.8109999999999998E-2</v>
      </c>
      <c r="H11" s="7">
        <v>3.631333032E-5</v>
      </c>
      <c r="I11" s="7">
        <v>7.8089199999999996E-3</v>
      </c>
      <c r="J11" s="7">
        <v>7.9865974080000005E-5</v>
      </c>
      <c r="K11" s="7">
        <v>7.9203199999999998E-3</v>
      </c>
      <c r="L11" s="7">
        <v>2.1855599999999999E-2</v>
      </c>
      <c r="M11" s="7">
        <v>3.10088E-2</v>
      </c>
    </row>
    <row r="12" spans="1:13">
      <c r="A12" s="6" t="s">
        <v>142</v>
      </c>
      <c r="B12" s="59" t="s">
        <v>9</v>
      </c>
      <c r="C12" s="7">
        <v>0</v>
      </c>
      <c r="D12" s="7">
        <v>0</v>
      </c>
      <c r="E12" s="7">
        <v>4.2590400000000004E-3</v>
      </c>
      <c r="F12" s="7">
        <v>0</v>
      </c>
      <c r="G12" s="7">
        <v>0</v>
      </c>
      <c r="H12" s="7">
        <v>3.9699460800000002E-6</v>
      </c>
      <c r="I12" s="7">
        <v>8.4635600000000004E-4</v>
      </c>
      <c r="J12" s="7">
        <v>8.6287945679999992E-6</v>
      </c>
      <c r="K12" s="7">
        <v>8.57412E-4</v>
      </c>
      <c r="L12" s="7">
        <v>2.4470799999999999E-3</v>
      </c>
      <c r="M12" s="7">
        <v>3.8107200000000001E-3</v>
      </c>
    </row>
    <row r="13" spans="1:13">
      <c r="A13" s="6" t="s">
        <v>143</v>
      </c>
      <c r="B13" s="59" t="s">
        <v>132</v>
      </c>
      <c r="C13" s="7">
        <v>0</v>
      </c>
      <c r="D13" s="7">
        <v>0</v>
      </c>
      <c r="E13" s="7">
        <v>2.1295200000000002E-3</v>
      </c>
      <c r="F13" s="7">
        <v>1.5799999999999999E-6</v>
      </c>
      <c r="G13" s="7">
        <v>6.55E-6</v>
      </c>
      <c r="H13" s="7">
        <v>2.0200019760000001E-6</v>
      </c>
      <c r="I13" s="7">
        <v>4.3486799999999998E-4</v>
      </c>
      <c r="J13" s="7">
        <v>4.3902933119999996E-6</v>
      </c>
      <c r="K13" s="7">
        <v>4.4084799999999998E-4</v>
      </c>
      <c r="L13" s="7">
        <v>1.2571640000000001E-3</v>
      </c>
      <c r="M13" s="7">
        <v>1.94272E-3</v>
      </c>
    </row>
    <row r="14" spans="1:13">
      <c r="A14" s="6" t="s">
        <v>144</v>
      </c>
      <c r="B14" s="59" t="s">
        <v>9</v>
      </c>
      <c r="C14" s="7">
        <v>0</v>
      </c>
      <c r="D14" s="7">
        <v>0</v>
      </c>
      <c r="E14" s="7">
        <v>1.2777119999999999E-2</v>
      </c>
      <c r="F14" s="7">
        <v>0</v>
      </c>
      <c r="G14" s="7">
        <v>0</v>
      </c>
      <c r="H14" s="7">
        <v>4.635495864E-5</v>
      </c>
      <c r="I14" s="7">
        <v>7.1542800000000004E-2</v>
      </c>
      <c r="J14" s="7">
        <v>5.5462481999999997E-5</v>
      </c>
      <c r="K14" s="7">
        <v>7.58408E-3</v>
      </c>
      <c r="L14" s="7">
        <v>1.057288E-2</v>
      </c>
      <c r="M14" s="7">
        <v>1.245956E-2</v>
      </c>
    </row>
    <row r="15" spans="1:13">
      <c r="A15" s="6" t="s">
        <v>145</v>
      </c>
      <c r="B15" s="59" t="s">
        <v>9</v>
      </c>
      <c r="C15" s="7">
        <v>0</v>
      </c>
      <c r="D15" s="7">
        <v>0</v>
      </c>
      <c r="E15" s="7">
        <v>16.774640000000002</v>
      </c>
      <c r="F15" s="7">
        <v>0</v>
      </c>
      <c r="G15" s="7">
        <v>0</v>
      </c>
      <c r="H15" s="7">
        <v>1.5412731840000001E-2</v>
      </c>
      <c r="I15" s="7">
        <v>3.08616</v>
      </c>
      <c r="J15" s="7">
        <v>3.3277489200000003E-2</v>
      </c>
      <c r="K15" s="7">
        <v>3.06352</v>
      </c>
      <c r="L15" s="7">
        <v>8.7982800000000001</v>
      </c>
      <c r="M15" s="7">
        <v>14.14076</v>
      </c>
    </row>
  </sheetData>
  <autoFilter ref="A1:M15" xr:uid="{281FFE91-3A22-45C1-A1E3-FD9F3250CB8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73EA0-EDC4-4B7C-BD6E-5DCB527724E8}">
  <dimension ref="A1:K15"/>
  <sheetViews>
    <sheetView workbookViewId="0"/>
  </sheetViews>
  <sheetFormatPr defaultRowHeight="15"/>
  <cols>
    <col min="1" max="1" width="12.5703125" style="6" bestFit="1" customWidth="1"/>
    <col min="2" max="2" width="8" style="6" bestFit="1" customWidth="1"/>
    <col min="3" max="3" width="13.28515625" style="29" bestFit="1" customWidth="1"/>
    <col min="4" max="5" width="11.140625" style="29" bestFit="1" customWidth="1"/>
    <col min="6" max="6" width="8.7109375" style="6" bestFit="1" customWidth="1"/>
    <col min="7" max="7" width="14.42578125" style="32" bestFit="1" customWidth="1"/>
    <col min="8" max="8" width="14.28515625" style="32" bestFit="1" customWidth="1"/>
    <col min="9" max="10" width="15.42578125" style="32" bestFit="1" customWidth="1"/>
    <col min="11" max="11" width="16.42578125" style="32" bestFit="1" customWidth="1"/>
    <col min="12" max="248" width="8.85546875" style="6"/>
    <col min="249" max="251" width="11.140625" style="6" customWidth="1"/>
    <col min="252" max="252" width="11.85546875" style="6" bestFit="1" customWidth="1"/>
    <col min="253" max="253" width="7.5703125" style="6" customWidth="1"/>
    <col min="254" max="254" width="12.5703125" style="6" customWidth="1"/>
    <col min="255" max="256" width="10.5703125" style="6" customWidth="1"/>
    <col min="257" max="257" width="8.28515625" style="6" customWidth="1"/>
    <col min="258" max="258" width="13.7109375" style="6" customWidth="1"/>
    <col min="259" max="259" width="13.5703125" style="6" customWidth="1"/>
    <col min="260" max="261" width="14.5703125" style="6" customWidth="1"/>
    <col min="262" max="262" width="15.5703125" style="6" customWidth="1"/>
    <col min="263" max="263" width="13.7109375" style="6" bestFit="1" customWidth="1"/>
    <col min="264" max="264" width="13.5703125" style="6" bestFit="1" customWidth="1"/>
    <col min="265" max="266" width="14.5703125" style="6" bestFit="1" customWidth="1"/>
    <col min="267" max="267" width="15.5703125" style="6" bestFit="1" customWidth="1"/>
    <col min="268" max="504" width="8.85546875" style="6"/>
    <col min="505" max="507" width="11.140625" style="6" customWidth="1"/>
    <col min="508" max="508" width="11.85546875" style="6" bestFit="1" customWidth="1"/>
    <col min="509" max="509" width="7.5703125" style="6" customWidth="1"/>
    <col min="510" max="510" width="12.5703125" style="6" customWidth="1"/>
    <col min="511" max="512" width="10.5703125" style="6" customWidth="1"/>
    <col min="513" max="513" width="8.28515625" style="6" customWidth="1"/>
    <col min="514" max="514" width="13.7109375" style="6" customWidth="1"/>
    <col min="515" max="515" width="13.5703125" style="6" customWidth="1"/>
    <col min="516" max="517" width="14.5703125" style="6" customWidth="1"/>
    <col min="518" max="518" width="15.5703125" style="6" customWidth="1"/>
    <col min="519" max="519" width="13.7109375" style="6" bestFit="1" customWidth="1"/>
    <col min="520" max="520" width="13.5703125" style="6" bestFit="1" customWidth="1"/>
    <col min="521" max="522" width="14.5703125" style="6" bestFit="1" customWidth="1"/>
    <col min="523" max="523" width="15.5703125" style="6" bestFit="1" customWidth="1"/>
    <col min="524" max="760" width="8.85546875" style="6"/>
    <col min="761" max="763" width="11.140625" style="6" customWidth="1"/>
    <col min="764" max="764" width="11.85546875" style="6" bestFit="1" customWidth="1"/>
    <col min="765" max="765" width="7.5703125" style="6" customWidth="1"/>
    <col min="766" max="766" width="12.5703125" style="6" customWidth="1"/>
    <col min="767" max="768" width="10.5703125" style="6" customWidth="1"/>
    <col min="769" max="769" width="8.28515625" style="6" customWidth="1"/>
    <col min="770" max="770" width="13.7109375" style="6" customWidth="1"/>
    <col min="771" max="771" width="13.5703125" style="6" customWidth="1"/>
    <col min="772" max="773" width="14.5703125" style="6" customWidth="1"/>
    <col min="774" max="774" width="15.5703125" style="6" customWidth="1"/>
    <col min="775" max="775" width="13.7109375" style="6" bestFit="1" customWidth="1"/>
    <col min="776" max="776" width="13.5703125" style="6" bestFit="1" customWidth="1"/>
    <col min="777" max="778" width="14.5703125" style="6" bestFit="1" customWidth="1"/>
    <col min="779" max="779" width="15.5703125" style="6" bestFit="1" customWidth="1"/>
    <col min="780" max="1016" width="8.85546875" style="6"/>
    <col min="1017" max="1019" width="11.140625" style="6" customWidth="1"/>
    <col min="1020" max="1020" width="11.85546875" style="6" bestFit="1" customWidth="1"/>
    <col min="1021" max="1021" width="7.5703125" style="6" customWidth="1"/>
    <col min="1022" max="1022" width="12.5703125" style="6" customWidth="1"/>
    <col min="1023" max="1024" width="10.5703125" style="6" customWidth="1"/>
    <col min="1025" max="1025" width="8.28515625" style="6" customWidth="1"/>
    <col min="1026" max="1026" width="13.7109375" style="6" customWidth="1"/>
    <col min="1027" max="1027" width="13.5703125" style="6" customWidth="1"/>
    <col min="1028" max="1029" width="14.5703125" style="6" customWidth="1"/>
    <col min="1030" max="1030" width="15.5703125" style="6" customWidth="1"/>
    <col min="1031" max="1031" width="13.7109375" style="6" bestFit="1" customWidth="1"/>
    <col min="1032" max="1032" width="13.5703125" style="6" bestFit="1" customWidth="1"/>
    <col min="1033" max="1034" width="14.5703125" style="6" bestFit="1" customWidth="1"/>
    <col min="1035" max="1035" width="15.5703125" style="6" bestFit="1" customWidth="1"/>
    <col min="1036" max="1272" width="8.85546875" style="6"/>
    <col min="1273" max="1275" width="11.140625" style="6" customWidth="1"/>
    <col min="1276" max="1276" width="11.85546875" style="6" bestFit="1" customWidth="1"/>
    <col min="1277" max="1277" width="7.5703125" style="6" customWidth="1"/>
    <col min="1278" max="1278" width="12.5703125" style="6" customWidth="1"/>
    <col min="1279" max="1280" width="10.5703125" style="6" customWidth="1"/>
    <col min="1281" max="1281" width="8.28515625" style="6" customWidth="1"/>
    <col min="1282" max="1282" width="13.7109375" style="6" customWidth="1"/>
    <col min="1283" max="1283" width="13.5703125" style="6" customWidth="1"/>
    <col min="1284" max="1285" width="14.5703125" style="6" customWidth="1"/>
    <col min="1286" max="1286" width="15.5703125" style="6" customWidth="1"/>
    <col min="1287" max="1287" width="13.7109375" style="6" bestFit="1" customWidth="1"/>
    <col min="1288" max="1288" width="13.5703125" style="6" bestFit="1" customWidth="1"/>
    <col min="1289" max="1290" width="14.5703125" style="6" bestFit="1" customWidth="1"/>
    <col min="1291" max="1291" width="15.5703125" style="6" bestFit="1" customWidth="1"/>
    <col min="1292" max="1528" width="8.85546875" style="6"/>
    <col min="1529" max="1531" width="11.140625" style="6" customWidth="1"/>
    <col min="1532" max="1532" width="11.85546875" style="6" bestFit="1" customWidth="1"/>
    <col min="1533" max="1533" width="7.5703125" style="6" customWidth="1"/>
    <col min="1534" max="1534" width="12.5703125" style="6" customWidth="1"/>
    <col min="1535" max="1536" width="10.5703125" style="6" customWidth="1"/>
    <col min="1537" max="1537" width="8.28515625" style="6" customWidth="1"/>
    <col min="1538" max="1538" width="13.7109375" style="6" customWidth="1"/>
    <col min="1539" max="1539" width="13.5703125" style="6" customWidth="1"/>
    <col min="1540" max="1541" width="14.5703125" style="6" customWidth="1"/>
    <col min="1542" max="1542" width="15.5703125" style="6" customWidth="1"/>
    <col min="1543" max="1543" width="13.7109375" style="6" bestFit="1" customWidth="1"/>
    <col min="1544" max="1544" width="13.5703125" style="6" bestFit="1" customWidth="1"/>
    <col min="1545" max="1546" width="14.5703125" style="6" bestFit="1" customWidth="1"/>
    <col min="1547" max="1547" width="15.5703125" style="6" bestFit="1" customWidth="1"/>
    <col min="1548" max="1784" width="8.85546875" style="6"/>
    <col min="1785" max="1787" width="11.140625" style="6" customWidth="1"/>
    <col min="1788" max="1788" width="11.85546875" style="6" bestFit="1" customWidth="1"/>
    <col min="1789" max="1789" width="7.5703125" style="6" customWidth="1"/>
    <col min="1790" max="1790" width="12.5703125" style="6" customWidth="1"/>
    <col min="1791" max="1792" width="10.5703125" style="6" customWidth="1"/>
    <col min="1793" max="1793" width="8.28515625" style="6" customWidth="1"/>
    <col min="1794" max="1794" width="13.7109375" style="6" customWidth="1"/>
    <col min="1795" max="1795" width="13.5703125" style="6" customWidth="1"/>
    <col min="1796" max="1797" width="14.5703125" style="6" customWidth="1"/>
    <col min="1798" max="1798" width="15.5703125" style="6" customWidth="1"/>
    <col min="1799" max="1799" width="13.7109375" style="6" bestFit="1" customWidth="1"/>
    <col min="1800" max="1800" width="13.5703125" style="6" bestFit="1" customWidth="1"/>
    <col min="1801" max="1802" width="14.5703125" style="6" bestFit="1" customWidth="1"/>
    <col min="1803" max="1803" width="15.5703125" style="6" bestFit="1" customWidth="1"/>
    <col min="1804" max="2040" width="8.85546875" style="6"/>
    <col min="2041" max="2043" width="11.140625" style="6" customWidth="1"/>
    <col min="2044" max="2044" width="11.85546875" style="6" bestFit="1" customWidth="1"/>
    <col min="2045" max="2045" width="7.5703125" style="6" customWidth="1"/>
    <col min="2046" max="2046" width="12.5703125" style="6" customWidth="1"/>
    <col min="2047" max="2048" width="10.5703125" style="6" customWidth="1"/>
    <col min="2049" max="2049" width="8.28515625" style="6" customWidth="1"/>
    <col min="2050" max="2050" width="13.7109375" style="6" customWidth="1"/>
    <col min="2051" max="2051" width="13.5703125" style="6" customWidth="1"/>
    <col min="2052" max="2053" width="14.5703125" style="6" customWidth="1"/>
    <col min="2054" max="2054" width="15.5703125" style="6" customWidth="1"/>
    <col min="2055" max="2055" width="13.7109375" style="6" bestFit="1" customWidth="1"/>
    <col min="2056" max="2056" width="13.5703125" style="6" bestFit="1" customWidth="1"/>
    <col min="2057" max="2058" width="14.5703125" style="6" bestFit="1" customWidth="1"/>
    <col min="2059" max="2059" width="15.5703125" style="6" bestFit="1" customWidth="1"/>
    <col min="2060" max="2296" width="8.85546875" style="6"/>
    <col min="2297" max="2299" width="11.140625" style="6" customWidth="1"/>
    <col min="2300" max="2300" width="11.85546875" style="6" bestFit="1" customWidth="1"/>
    <col min="2301" max="2301" width="7.5703125" style="6" customWidth="1"/>
    <col min="2302" max="2302" width="12.5703125" style="6" customWidth="1"/>
    <col min="2303" max="2304" width="10.5703125" style="6" customWidth="1"/>
    <col min="2305" max="2305" width="8.28515625" style="6" customWidth="1"/>
    <col min="2306" max="2306" width="13.7109375" style="6" customWidth="1"/>
    <col min="2307" max="2307" width="13.5703125" style="6" customWidth="1"/>
    <col min="2308" max="2309" width="14.5703125" style="6" customWidth="1"/>
    <col min="2310" max="2310" width="15.5703125" style="6" customWidth="1"/>
    <col min="2311" max="2311" width="13.7109375" style="6" bestFit="1" customWidth="1"/>
    <col min="2312" max="2312" width="13.5703125" style="6" bestFit="1" customWidth="1"/>
    <col min="2313" max="2314" width="14.5703125" style="6" bestFit="1" customWidth="1"/>
    <col min="2315" max="2315" width="15.5703125" style="6" bestFit="1" customWidth="1"/>
    <col min="2316" max="2552" width="8.85546875" style="6"/>
    <col min="2553" max="2555" width="11.140625" style="6" customWidth="1"/>
    <col min="2556" max="2556" width="11.85546875" style="6" bestFit="1" customWidth="1"/>
    <col min="2557" max="2557" width="7.5703125" style="6" customWidth="1"/>
    <col min="2558" max="2558" width="12.5703125" style="6" customWidth="1"/>
    <col min="2559" max="2560" width="10.5703125" style="6" customWidth="1"/>
    <col min="2561" max="2561" width="8.28515625" style="6" customWidth="1"/>
    <col min="2562" max="2562" width="13.7109375" style="6" customWidth="1"/>
    <col min="2563" max="2563" width="13.5703125" style="6" customWidth="1"/>
    <col min="2564" max="2565" width="14.5703125" style="6" customWidth="1"/>
    <col min="2566" max="2566" width="15.5703125" style="6" customWidth="1"/>
    <col min="2567" max="2567" width="13.7109375" style="6" bestFit="1" customWidth="1"/>
    <col min="2568" max="2568" width="13.5703125" style="6" bestFit="1" customWidth="1"/>
    <col min="2569" max="2570" width="14.5703125" style="6" bestFit="1" customWidth="1"/>
    <col min="2571" max="2571" width="15.5703125" style="6" bestFit="1" customWidth="1"/>
    <col min="2572" max="2808" width="8.85546875" style="6"/>
    <col min="2809" max="2811" width="11.140625" style="6" customWidth="1"/>
    <col min="2812" max="2812" width="11.85546875" style="6" bestFit="1" customWidth="1"/>
    <col min="2813" max="2813" width="7.5703125" style="6" customWidth="1"/>
    <col min="2814" max="2814" width="12.5703125" style="6" customWidth="1"/>
    <col min="2815" max="2816" width="10.5703125" style="6" customWidth="1"/>
    <col min="2817" max="2817" width="8.28515625" style="6" customWidth="1"/>
    <col min="2818" max="2818" width="13.7109375" style="6" customWidth="1"/>
    <col min="2819" max="2819" width="13.5703125" style="6" customWidth="1"/>
    <col min="2820" max="2821" width="14.5703125" style="6" customWidth="1"/>
    <col min="2822" max="2822" width="15.5703125" style="6" customWidth="1"/>
    <col min="2823" max="2823" width="13.7109375" style="6" bestFit="1" customWidth="1"/>
    <col min="2824" max="2824" width="13.5703125" style="6" bestFit="1" customWidth="1"/>
    <col min="2825" max="2826" width="14.5703125" style="6" bestFit="1" customWidth="1"/>
    <col min="2827" max="2827" width="15.5703125" style="6" bestFit="1" customWidth="1"/>
    <col min="2828" max="3064" width="8.85546875" style="6"/>
    <col min="3065" max="3067" width="11.140625" style="6" customWidth="1"/>
    <col min="3068" max="3068" width="11.85546875" style="6" bestFit="1" customWidth="1"/>
    <col min="3069" max="3069" width="7.5703125" style="6" customWidth="1"/>
    <col min="3070" max="3070" width="12.5703125" style="6" customWidth="1"/>
    <col min="3071" max="3072" width="10.5703125" style="6" customWidth="1"/>
    <col min="3073" max="3073" width="8.28515625" style="6" customWidth="1"/>
    <col min="3074" max="3074" width="13.7109375" style="6" customWidth="1"/>
    <col min="3075" max="3075" width="13.5703125" style="6" customWidth="1"/>
    <col min="3076" max="3077" width="14.5703125" style="6" customWidth="1"/>
    <col min="3078" max="3078" width="15.5703125" style="6" customWidth="1"/>
    <col min="3079" max="3079" width="13.7109375" style="6" bestFit="1" customWidth="1"/>
    <col min="3080" max="3080" width="13.5703125" style="6" bestFit="1" customWidth="1"/>
    <col min="3081" max="3082" width="14.5703125" style="6" bestFit="1" customWidth="1"/>
    <col min="3083" max="3083" width="15.5703125" style="6" bestFit="1" customWidth="1"/>
    <col min="3084" max="3320" width="8.85546875" style="6"/>
    <col min="3321" max="3323" width="11.140625" style="6" customWidth="1"/>
    <col min="3324" max="3324" width="11.85546875" style="6" bestFit="1" customWidth="1"/>
    <col min="3325" max="3325" width="7.5703125" style="6" customWidth="1"/>
    <col min="3326" max="3326" width="12.5703125" style="6" customWidth="1"/>
    <col min="3327" max="3328" width="10.5703125" style="6" customWidth="1"/>
    <col min="3329" max="3329" width="8.28515625" style="6" customWidth="1"/>
    <col min="3330" max="3330" width="13.7109375" style="6" customWidth="1"/>
    <col min="3331" max="3331" width="13.5703125" style="6" customWidth="1"/>
    <col min="3332" max="3333" width="14.5703125" style="6" customWidth="1"/>
    <col min="3334" max="3334" width="15.5703125" style="6" customWidth="1"/>
    <col min="3335" max="3335" width="13.7109375" style="6" bestFit="1" customWidth="1"/>
    <col min="3336" max="3336" width="13.5703125" style="6" bestFit="1" customWidth="1"/>
    <col min="3337" max="3338" width="14.5703125" style="6" bestFit="1" customWidth="1"/>
    <col min="3339" max="3339" width="15.5703125" style="6" bestFit="1" customWidth="1"/>
    <col min="3340" max="3576" width="8.85546875" style="6"/>
    <col min="3577" max="3579" width="11.140625" style="6" customWidth="1"/>
    <col min="3580" max="3580" width="11.85546875" style="6" bestFit="1" customWidth="1"/>
    <col min="3581" max="3581" width="7.5703125" style="6" customWidth="1"/>
    <col min="3582" max="3582" width="12.5703125" style="6" customWidth="1"/>
    <col min="3583" max="3584" width="10.5703125" style="6" customWidth="1"/>
    <col min="3585" max="3585" width="8.28515625" style="6" customWidth="1"/>
    <col min="3586" max="3586" width="13.7109375" style="6" customWidth="1"/>
    <col min="3587" max="3587" width="13.5703125" style="6" customWidth="1"/>
    <col min="3588" max="3589" width="14.5703125" style="6" customWidth="1"/>
    <col min="3590" max="3590" width="15.5703125" style="6" customWidth="1"/>
    <col min="3591" max="3591" width="13.7109375" style="6" bestFit="1" customWidth="1"/>
    <col min="3592" max="3592" width="13.5703125" style="6" bestFit="1" customWidth="1"/>
    <col min="3593" max="3594" width="14.5703125" style="6" bestFit="1" customWidth="1"/>
    <col min="3595" max="3595" width="15.5703125" style="6" bestFit="1" customWidth="1"/>
    <col min="3596" max="3832" width="8.85546875" style="6"/>
    <col min="3833" max="3835" width="11.140625" style="6" customWidth="1"/>
    <col min="3836" max="3836" width="11.85546875" style="6" bestFit="1" customWidth="1"/>
    <col min="3837" max="3837" width="7.5703125" style="6" customWidth="1"/>
    <col min="3838" max="3838" width="12.5703125" style="6" customWidth="1"/>
    <col min="3839" max="3840" width="10.5703125" style="6" customWidth="1"/>
    <col min="3841" max="3841" width="8.28515625" style="6" customWidth="1"/>
    <col min="3842" max="3842" width="13.7109375" style="6" customWidth="1"/>
    <col min="3843" max="3843" width="13.5703125" style="6" customWidth="1"/>
    <col min="3844" max="3845" width="14.5703125" style="6" customWidth="1"/>
    <col min="3846" max="3846" width="15.5703125" style="6" customWidth="1"/>
    <col min="3847" max="3847" width="13.7109375" style="6" bestFit="1" customWidth="1"/>
    <col min="3848" max="3848" width="13.5703125" style="6" bestFit="1" customWidth="1"/>
    <col min="3849" max="3850" width="14.5703125" style="6" bestFit="1" customWidth="1"/>
    <col min="3851" max="3851" width="15.5703125" style="6" bestFit="1" customWidth="1"/>
    <col min="3852" max="4088" width="8.85546875" style="6"/>
    <col min="4089" max="4091" width="11.140625" style="6" customWidth="1"/>
    <col min="4092" max="4092" width="11.85546875" style="6" bestFit="1" customWidth="1"/>
    <col min="4093" max="4093" width="7.5703125" style="6" customWidth="1"/>
    <col min="4094" max="4094" width="12.5703125" style="6" customWidth="1"/>
    <col min="4095" max="4096" width="10.5703125" style="6" customWidth="1"/>
    <col min="4097" max="4097" width="8.28515625" style="6" customWidth="1"/>
    <col min="4098" max="4098" width="13.7109375" style="6" customWidth="1"/>
    <col min="4099" max="4099" width="13.5703125" style="6" customWidth="1"/>
    <col min="4100" max="4101" width="14.5703125" style="6" customWidth="1"/>
    <col min="4102" max="4102" width="15.5703125" style="6" customWidth="1"/>
    <col min="4103" max="4103" width="13.7109375" style="6" bestFit="1" customWidth="1"/>
    <col min="4104" max="4104" width="13.5703125" style="6" bestFit="1" customWidth="1"/>
    <col min="4105" max="4106" width="14.5703125" style="6" bestFit="1" customWidth="1"/>
    <col min="4107" max="4107" width="15.5703125" style="6" bestFit="1" customWidth="1"/>
    <col min="4108" max="4344" width="8.85546875" style="6"/>
    <col min="4345" max="4347" width="11.140625" style="6" customWidth="1"/>
    <col min="4348" max="4348" width="11.85546875" style="6" bestFit="1" customWidth="1"/>
    <col min="4349" max="4349" width="7.5703125" style="6" customWidth="1"/>
    <col min="4350" max="4350" width="12.5703125" style="6" customWidth="1"/>
    <col min="4351" max="4352" width="10.5703125" style="6" customWidth="1"/>
    <col min="4353" max="4353" width="8.28515625" style="6" customWidth="1"/>
    <col min="4354" max="4354" width="13.7109375" style="6" customWidth="1"/>
    <col min="4355" max="4355" width="13.5703125" style="6" customWidth="1"/>
    <col min="4356" max="4357" width="14.5703125" style="6" customWidth="1"/>
    <col min="4358" max="4358" width="15.5703125" style="6" customWidth="1"/>
    <col min="4359" max="4359" width="13.7109375" style="6" bestFit="1" customWidth="1"/>
    <col min="4360" max="4360" width="13.5703125" style="6" bestFit="1" customWidth="1"/>
    <col min="4361" max="4362" width="14.5703125" style="6" bestFit="1" customWidth="1"/>
    <col min="4363" max="4363" width="15.5703125" style="6" bestFit="1" customWidth="1"/>
    <col min="4364" max="4600" width="8.85546875" style="6"/>
    <col min="4601" max="4603" width="11.140625" style="6" customWidth="1"/>
    <col min="4604" max="4604" width="11.85546875" style="6" bestFit="1" customWidth="1"/>
    <col min="4605" max="4605" width="7.5703125" style="6" customWidth="1"/>
    <col min="4606" max="4606" width="12.5703125" style="6" customWidth="1"/>
    <col min="4607" max="4608" width="10.5703125" style="6" customWidth="1"/>
    <col min="4609" max="4609" width="8.28515625" style="6" customWidth="1"/>
    <col min="4610" max="4610" width="13.7109375" style="6" customWidth="1"/>
    <col min="4611" max="4611" width="13.5703125" style="6" customWidth="1"/>
    <col min="4612" max="4613" width="14.5703125" style="6" customWidth="1"/>
    <col min="4614" max="4614" width="15.5703125" style="6" customWidth="1"/>
    <col min="4615" max="4615" width="13.7109375" style="6" bestFit="1" customWidth="1"/>
    <col min="4616" max="4616" width="13.5703125" style="6" bestFit="1" customWidth="1"/>
    <col min="4617" max="4618" width="14.5703125" style="6" bestFit="1" customWidth="1"/>
    <col min="4619" max="4619" width="15.5703125" style="6" bestFit="1" customWidth="1"/>
    <col min="4620" max="4856" width="8.85546875" style="6"/>
    <col min="4857" max="4859" width="11.140625" style="6" customWidth="1"/>
    <col min="4860" max="4860" width="11.85546875" style="6" bestFit="1" customWidth="1"/>
    <col min="4861" max="4861" width="7.5703125" style="6" customWidth="1"/>
    <col min="4862" max="4862" width="12.5703125" style="6" customWidth="1"/>
    <col min="4863" max="4864" width="10.5703125" style="6" customWidth="1"/>
    <col min="4865" max="4865" width="8.28515625" style="6" customWidth="1"/>
    <col min="4866" max="4866" width="13.7109375" style="6" customWidth="1"/>
    <col min="4867" max="4867" width="13.5703125" style="6" customWidth="1"/>
    <col min="4868" max="4869" width="14.5703125" style="6" customWidth="1"/>
    <col min="4870" max="4870" width="15.5703125" style="6" customWidth="1"/>
    <col min="4871" max="4871" width="13.7109375" style="6" bestFit="1" customWidth="1"/>
    <col min="4872" max="4872" width="13.5703125" style="6" bestFit="1" customWidth="1"/>
    <col min="4873" max="4874" width="14.5703125" style="6" bestFit="1" customWidth="1"/>
    <col min="4875" max="4875" width="15.5703125" style="6" bestFit="1" customWidth="1"/>
    <col min="4876" max="5112" width="8.85546875" style="6"/>
    <col min="5113" max="5115" width="11.140625" style="6" customWidth="1"/>
    <col min="5116" max="5116" width="11.85546875" style="6" bestFit="1" customWidth="1"/>
    <col min="5117" max="5117" width="7.5703125" style="6" customWidth="1"/>
    <col min="5118" max="5118" width="12.5703125" style="6" customWidth="1"/>
    <col min="5119" max="5120" width="10.5703125" style="6" customWidth="1"/>
    <col min="5121" max="5121" width="8.28515625" style="6" customWidth="1"/>
    <col min="5122" max="5122" width="13.7109375" style="6" customWidth="1"/>
    <col min="5123" max="5123" width="13.5703125" style="6" customWidth="1"/>
    <col min="5124" max="5125" width="14.5703125" style="6" customWidth="1"/>
    <col min="5126" max="5126" width="15.5703125" style="6" customWidth="1"/>
    <col min="5127" max="5127" width="13.7109375" style="6" bestFit="1" customWidth="1"/>
    <col min="5128" max="5128" width="13.5703125" style="6" bestFit="1" customWidth="1"/>
    <col min="5129" max="5130" width="14.5703125" style="6" bestFit="1" customWidth="1"/>
    <col min="5131" max="5131" width="15.5703125" style="6" bestFit="1" customWidth="1"/>
    <col min="5132" max="5368" width="8.85546875" style="6"/>
    <col min="5369" max="5371" width="11.140625" style="6" customWidth="1"/>
    <col min="5372" max="5372" width="11.85546875" style="6" bestFit="1" customWidth="1"/>
    <col min="5373" max="5373" width="7.5703125" style="6" customWidth="1"/>
    <col min="5374" max="5374" width="12.5703125" style="6" customWidth="1"/>
    <col min="5375" max="5376" width="10.5703125" style="6" customWidth="1"/>
    <col min="5377" max="5377" width="8.28515625" style="6" customWidth="1"/>
    <col min="5378" max="5378" width="13.7109375" style="6" customWidth="1"/>
    <col min="5379" max="5379" width="13.5703125" style="6" customWidth="1"/>
    <col min="5380" max="5381" width="14.5703125" style="6" customWidth="1"/>
    <col min="5382" max="5382" width="15.5703125" style="6" customWidth="1"/>
    <col min="5383" max="5383" width="13.7109375" style="6" bestFit="1" customWidth="1"/>
    <col min="5384" max="5384" width="13.5703125" style="6" bestFit="1" customWidth="1"/>
    <col min="5385" max="5386" width="14.5703125" style="6" bestFit="1" customWidth="1"/>
    <col min="5387" max="5387" width="15.5703125" style="6" bestFit="1" customWidth="1"/>
    <col min="5388" max="5624" width="8.85546875" style="6"/>
    <col min="5625" max="5627" width="11.140625" style="6" customWidth="1"/>
    <col min="5628" max="5628" width="11.85546875" style="6" bestFit="1" customWidth="1"/>
    <col min="5629" max="5629" width="7.5703125" style="6" customWidth="1"/>
    <col min="5630" max="5630" width="12.5703125" style="6" customWidth="1"/>
    <col min="5631" max="5632" width="10.5703125" style="6" customWidth="1"/>
    <col min="5633" max="5633" width="8.28515625" style="6" customWidth="1"/>
    <col min="5634" max="5634" width="13.7109375" style="6" customWidth="1"/>
    <col min="5635" max="5635" width="13.5703125" style="6" customWidth="1"/>
    <col min="5636" max="5637" width="14.5703125" style="6" customWidth="1"/>
    <col min="5638" max="5638" width="15.5703125" style="6" customWidth="1"/>
    <col min="5639" max="5639" width="13.7109375" style="6" bestFit="1" customWidth="1"/>
    <col min="5640" max="5640" width="13.5703125" style="6" bestFit="1" customWidth="1"/>
    <col min="5641" max="5642" width="14.5703125" style="6" bestFit="1" customWidth="1"/>
    <col min="5643" max="5643" width="15.5703125" style="6" bestFit="1" customWidth="1"/>
    <col min="5644" max="5880" width="8.85546875" style="6"/>
    <col min="5881" max="5883" width="11.140625" style="6" customWidth="1"/>
    <col min="5884" max="5884" width="11.85546875" style="6" bestFit="1" customWidth="1"/>
    <col min="5885" max="5885" width="7.5703125" style="6" customWidth="1"/>
    <col min="5886" max="5886" width="12.5703125" style="6" customWidth="1"/>
    <col min="5887" max="5888" width="10.5703125" style="6" customWidth="1"/>
    <col min="5889" max="5889" width="8.28515625" style="6" customWidth="1"/>
    <col min="5890" max="5890" width="13.7109375" style="6" customWidth="1"/>
    <col min="5891" max="5891" width="13.5703125" style="6" customWidth="1"/>
    <col min="5892" max="5893" width="14.5703125" style="6" customWidth="1"/>
    <col min="5894" max="5894" width="15.5703125" style="6" customWidth="1"/>
    <col min="5895" max="5895" width="13.7109375" style="6" bestFit="1" customWidth="1"/>
    <col min="5896" max="5896" width="13.5703125" style="6" bestFit="1" customWidth="1"/>
    <col min="5897" max="5898" width="14.5703125" style="6" bestFit="1" customWidth="1"/>
    <col min="5899" max="5899" width="15.5703125" style="6" bestFit="1" customWidth="1"/>
    <col min="5900" max="6136" width="8.85546875" style="6"/>
    <col min="6137" max="6139" width="11.140625" style="6" customWidth="1"/>
    <col min="6140" max="6140" width="11.85546875" style="6" bestFit="1" customWidth="1"/>
    <col min="6141" max="6141" width="7.5703125" style="6" customWidth="1"/>
    <col min="6142" max="6142" width="12.5703125" style="6" customWidth="1"/>
    <col min="6143" max="6144" width="10.5703125" style="6" customWidth="1"/>
    <col min="6145" max="6145" width="8.28515625" style="6" customWidth="1"/>
    <col min="6146" max="6146" width="13.7109375" style="6" customWidth="1"/>
    <col min="6147" max="6147" width="13.5703125" style="6" customWidth="1"/>
    <col min="6148" max="6149" width="14.5703125" style="6" customWidth="1"/>
    <col min="6150" max="6150" width="15.5703125" style="6" customWidth="1"/>
    <col min="6151" max="6151" width="13.7109375" style="6" bestFit="1" customWidth="1"/>
    <col min="6152" max="6152" width="13.5703125" style="6" bestFit="1" customWidth="1"/>
    <col min="6153" max="6154" width="14.5703125" style="6" bestFit="1" customWidth="1"/>
    <col min="6155" max="6155" width="15.5703125" style="6" bestFit="1" customWidth="1"/>
    <col min="6156" max="6392" width="8.85546875" style="6"/>
    <col min="6393" max="6395" width="11.140625" style="6" customWidth="1"/>
    <col min="6396" max="6396" width="11.85546875" style="6" bestFit="1" customWidth="1"/>
    <col min="6397" max="6397" width="7.5703125" style="6" customWidth="1"/>
    <col min="6398" max="6398" width="12.5703125" style="6" customWidth="1"/>
    <col min="6399" max="6400" width="10.5703125" style="6" customWidth="1"/>
    <col min="6401" max="6401" width="8.28515625" style="6" customWidth="1"/>
    <col min="6402" max="6402" width="13.7109375" style="6" customWidth="1"/>
    <col min="6403" max="6403" width="13.5703125" style="6" customWidth="1"/>
    <col min="6404" max="6405" width="14.5703125" style="6" customWidth="1"/>
    <col min="6406" max="6406" width="15.5703125" style="6" customWidth="1"/>
    <col min="6407" max="6407" width="13.7109375" style="6" bestFit="1" customWidth="1"/>
    <col min="6408" max="6408" width="13.5703125" style="6" bestFit="1" customWidth="1"/>
    <col min="6409" max="6410" width="14.5703125" style="6" bestFit="1" customWidth="1"/>
    <col min="6411" max="6411" width="15.5703125" style="6" bestFit="1" customWidth="1"/>
    <col min="6412" max="6648" width="8.85546875" style="6"/>
    <col min="6649" max="6651" width="11.140625" style="6" customWidth="1"/>
    <col min="6652" max="6652" width="11.85546875" style="6" bestFit="1" customWidth="1"/>
    <col min="6653" max="6653" width="7.5703125" style="6" customWidth="1"/>
    <col min="6654" max="6654" width="12.5703125" style="6" customWidth="1"/>
    <col min="6655" max="6656" width="10.5703125" style="6" customWidth="1"/>
    <col min="6657" max="6657" width="8.28515625" style="6" customWidth="1"/>
    <col min="6658" max="6658" width="13.7109375" style="6" customWidth="1"/>
    <col min="6659" max="6659" width="13.5703125" style="6" customWidth="1"/>
    <col min="6660" max="6661" width="14.5703125" style="6" customWidth="1"/>
    <col min="6662" max="6662" width="15.5703125" style="6" customWidth="1"/>
    <col min="6663" max="6663" width="13.7109375" style="6" bestFit="1" customWidth="1"/>
    <col min="6664" max="6664" width="13.5703125" style="6" bestFit="1" customWidth="1"/>
    <col min="6665" max="6666" width="14.5703125" style="6" bestFit="1" customWidth="1"/>
    <col min="6667" max="6667" width="15.5703125" style="6" bestFit="1" customWidth="1"/>
    <col min="6668" max="6904" width="8.85546875" style="6"/>
    <col min="6905" max="6907" width="11.140625" style="6" customWidth="1"/>
    <col min="6908" max="6908" width="11.85546875" style="6" bestFit="1" customWidth="1"/>
    <col min="6909" max="6909" width="7.5703125" style="6" customWidth="1"/>
    <col min="6910" max="6910" width="12.5703125" style="6" customWidth="1"/>
    <col min="6911" max="6912" width="10.5703125" style="6" customWidth="1"/>
    <col min="6913" max="6913" width="8.28515625" style="6" customWidth="1"/>
    <col min="6914" max="6914" width="13.7109375" style="6" customWidth="1"/>
    <col min="6915" max="6915" width="13.5703125" style="6" customWidth="1"/>
    <col min="6916" max="6917" width="14.5703125" style="6" customWidth="1"/>
    <col min="6918" max="6918" width="15.5703125" style="6" customWidth="1"/>
    <col min="6919" max="6919" width="13.7109375" style="6" bestFit="1" customWidth="1"/>
    <col min="6920" max="6920" width="13.5703125" style="6" bestFit="1" customWidth="1"/>
    <col min="6921" max="6922" width="14.5703125" style="6" bestFit="1" customWidth="1"/>
    <col min="6923" max="6923" width="15.5703125" style="6" bestFit="1" customWidth="1"/>
    <col min="6924" max="7160" width="8.85546875" style="6"/>
    <col min="7161" max="7163" width="11.140625" style="6" customWidth="1"/>
    <col min="7164" max="7164" width="11.85546875" style="6" bestFit="1" customWidth="1"/>
    <col min="7165" max="7165" width="7.5703125" style="6" customWidth="1"/>
    <col min="7166" max="7166" width="12.5703125" style="6" customWidth="1"/>
    <col min="7167" max="7168" width="10.5703125" style="6" customWidth="1"/>
    <col min="7169" max="7169" width="8.28515625" style="6" customWidth="1"/>
    <col min="7170" max="7170" width="13.7109375" style="6" customWidth="1"/>
    <col min="7171" max="7171" width="13.5703125" style="6" customWidth="1"/>
    <col min="7172" max="7173" width="14.5703125" style="6" customWidth="1"/>
    <col min="7174" max="7174" width="15.5703125" style="6" customWidth="1"/>
    <col min="7175" max="7175" width="13.7109375" style="6" bestFit="1" customWidth="1"/>
    <col min="7176" max="7176" width="13.5703125" style="6" bestFit="1" customWidth="1"/>
    <col min="7177" max="7178" width="14.5703125" style="6" bestFit="1" customWidth="1"/>
    <col min="7179" max="7179" width="15.5703125" style="6" bestFit="1" customWidth="1"/>
    <col min="7180" max="7416" width="8.85546875" style="6"/>
    <col min="7417" max="7419" width="11.140625" style="6" customWidth="1"/>
    <col min="7420" max="7420" width="11.85546875" style="6" bestFit="1" customWidth="1"/>
    <col min="7421" max="7421" width="7.5703125" style="6" customWidth="1"/>
    <col min="7422" max="7422" width="12.5703125" style="6" customWidth="1"/>
    <col min="7423" max="7424" width="10.5703125" style="6" customWidth="1"/>
    <col min="7425" max="7425" width="8.28515625" style="6" customWidth="1"/>
    <col min="7426" max="7426" width="13.7109375" style="6" customWidth="1"/>
    <col min="7427" max="7427" width="13.5703125" style="6" customWidth="1"/>
    <col min="7428" max="7429" width="14.5703125" style="6" customWidth="1"/>
    <col min="7430" max="7430" width="15.5703125" style="6" customWidth="1"/>
    <col min="7431" max="7431" width="13.7109375" style="6" bestFit="1" customWidth="1"/>
    <col min="7432" max="7432" width="13.5703125" style="6" bestFit="1" customWidth="1"/>
    <col min="7433" max="7434" width="14.5703125" style="6" bestFit="1" customWidth="1"/>
    <col min="7435" max="7435" width="15.5703125" style="6" bestFit="1" customWidth="1"/>
    <col min="7436" max="7672" width="8.85546875" style="6"/>
    <col min="7673" max="7675" width="11.140625" style="6" customWidth="1"/>
    <col min="7676" max="7676" width="11.85546875" style="6" bestFit="1" customWidth="1"/>
    <col min="7677" max="7677" width="7.5703125" style="6" customWidth="1"/>
    <col min="7678" max="7678" width="12.5703125" style="6" customWidth="1"/>
    <col min="7679" max="7680" width="10.5703125" style="6" customWidth="1"/>
    <col min="7681" max="7681" width="8.28515625" style="6" customWidth="1"/>
    <col min="7682" max="7682" width="13.7109375" style="6" customWidth="1"/>
    <col min="7683" max="7683" width="13.5703125" style="6" customWidth="1"/>
    <col min="7684" max="7685" width="14.5703125" style="6" customWidth="1"/>
    <col min="7686" max="7686" width="15.5703125" style="6" customWidth="1"/>
    <col min="7687" max="7687" width="13.7109375" style="6" bestFit="1" customWidth="1"/>
    <col min="7688" max="7688" width="13.5703125" style="6" bestFit="1" customWidth="1"/>
    <col min="7689" max="7690" width="14.5703125" style="6" bestFit="1" customWidth="1"/>
    <col min="7691" max="7691" width="15.5703125" style="6" bestFit="1" customWidth="1"/>
    <col min="7692" max="7928" width="8.85546875" style="6"/>
    <col min="7929" max="7931" width="11.140625" style="6" customWidth="1"/>
    <col min="7932" max="7932" width="11.85546875" style="6" bestFit="1" customWidth="1"/>
    <col min="7933" max="7933" width="7.5703125" style="6" customWidth="1"/>
    <col min="7934" max="7934" width="12.5703125" style="6" customWidth="1"/>
    <col min="7935" max="7936" width="10.5703125" style="6" customWidth="1"/>
    <col min="7937" max="7937" width="8.28515625" style="6" customWidth="1"/>
    <col min="7938" max="7938" width="13.7109375" style="6" customWidth="1"/>
    <col min="7939" max="7939" width="13.5703125" style="6" customWidth="1"/>
    <col min="7940" max="7941" width="14.5703125" style="6" customWidth="1"/>
    <col min="7942" max="7942" width="15.5703125" style="6" customWidth="1"/>
    <col min="7943" max="7943" width="13.7109375" style="6" bestFit="1" customWidth="1"/>
    <col min="7944" max="7944" width="13.5703125" style="6" bestFit="1" customWidth="1"/>
    <col min="7945" max="7946" width="14.5703125" style="6" bestFit="1" customWidth="1"/>
    <col min="7947" max="7947" width="15.5703125" style="6" bestFit="1" customWidth="1"/>
    <col min="7948" max="8184" width="8.85546875" style="6"/>
    <col min="8185" max="8187" width="11.140625" style="6" customWidth="1"/>
    <col min="8188" max="8188" width="11.85546875" style="6" bestFit="1" customWidth="1"/>
    <col min="8189" max="8189" width="7.5703125" style="6" customWidth="1"/>
    <col min="8190" max="8190" width="12.5703125" style="6" customWidth="1"/>
    <col min="8191" max="8192" width="10.5703125" style="6" customWidth="1"/>
    <col min="8193" max="8193" width="8.28515625" style="6" customWidth="1"/>
    <col min="8194" max="8194" width="13.7109375" style="6" customWidth="1"/>
    <col min="8195" max="8195" width="13.5703125" style="6" customWidth="1"/>
    <col min="8196" max="8197" width="14.5703125" style="6" customWidth="1"/>
    <col min="8198" max="8198" width="15.5703125" style="6" customWidth="1"/>
    <col min="8199" max="8199" width="13.7109375" style="6" bestFit="1" customWidth="1"/>
    <col min="8200" max="8200" width="13.5703125" style="6" bestFit="1" customWidth="1"/>
    <col min="8201" max="8202" width="14.5703125" style="6" bestFit="1" customWidth="1"/>
    <col min="8203" max="8203" width="15.5703125" style="6" bestFit="1" customWidth="1"/>
    <col min="8204" max="8440" width="8.85546875" style="6"/>
    <col min="8441" max="8443" width="11.140625" style="6" customWidth="1"/>
    <col min="8444" max="8444" width="11.85546875" style="6" bestFit="1" customWidth="1"/>
    <col min="8445" max="8445" width="7.5703125" style="6" customWidth="1"/>
    <col min="8446" max="8446" width="12.5703125" style="6" customWidth="1"/>
    <col min="8447" max="8448" width="10.5703125" style="6" customWidth="1"/>
    <col min="8449" max="8449" width="8.28515625" style="6" customWidth="1"/>
    <col min="8450" max="8450" width="13.7109375" style="6" customWidth="1"/>
    <col min="8451" max="8451" width="13.5703125" style="6" customWidth="1"/>
    <col min="8452" max="8453" width="14.5703125" style="6" customWidth="1"/>
    <col min="8454" max="8454" width="15.5703125" style="6" customWidth="1"/>
    <col min="8455" max="8455" width="13.7109375" style="6" bestFit="1" customWidth="1"/>
    <col min="8456" max="8456" width="13.5703125" style="6" bestFit="1" customWidth="1"/>
    <col min="8457" max="8458" width="14.5703125" style="6" bestFit="1" customWidth="1"/>
    <col min="8459" max="8459" width="15.5703125" style="6" bestFit="1" customWidth="1"/>
    <col min="8460" max="8696" width="8.85546875" style="6"/>
    <col min="8697" max="8699" width="11.140625" style="6" customWidth="1"/>
    <col min="8700" max="8700" width="11.85546875" style="6" bestFit="1" customWidth="1"/>
    <col min="8701" max="8701" width="7.5703125" style="6" customWidth="1"/>
    <col min="8702" max="8702" width="12.5703125" style="6" customWidth="1"/>
    <col min="8703" max="8704" width="10.5703125" style="6" customWidth="1"/>
    <col min="8705" max="8705" width="8.28515625" style="6" customWidth="1"/>
    <col min="8706" max="8706" width="13.7109375" style="6" customWidth="1"/>
    <col min="8707" max="8707" width="13.5703125" style="6" customWidth="1"/>
    <col min="8708" max="8709" width="14.5703125" style="6" customWidth="1"/>
    <col min="8710" max="8710" width="15.5703125" style="6" customWidth="1"/>
    <col min="8711" max="8711" width="13.7109375" style="6" bestFit="1" customWidth="1"/>
    <col min="8712" max="8712" width="13.5703125" style="6" bestFit="1" customWidth="1"/>
    <col min="8713" max="8714" width="14.5703125" style="6" bestFit="1" customWidth="1"/>
    <col min="8715" max="8715" width="15.5703125" style="6" bestFit="1" customWidth="1"/>
    <col min="8716" max="8952" width="8.85546875" style="6"/>
    <col min="8953" max="8955" width="11.140625" style="6" customWidth="1"/>
    <col min="8956" max="8956" width="11.85546875" style="6" bestFit="1" customWidth="1"/>
    <col min="8957" max="8957" width="7.5703125" style="6" customWidth="1"/>
    <col min="8958" max="8958" width="12.5703125" style="6" customWidth="1"/>
    <col min="8959" max="8960" width="10.5703125" style="6" customWidth="1"/>
    <col min="8961" max="8961" width="8.28515625" style="6" customWidth="1"/>
    <col min="8962" max="8962" width="13.7109375" style="6" customWidth="1"/>
    <col min="8963" max="8963" width="13.5703125" style="6" customWidth="1"/>
    <col min="8964" max="8965" width="14.5703125" style="6" customWidth="1"/>
    <col min="8966" max="8966" width="15.5703125" style="6" customWidth="1"/>
    <col min="8967" max="8967" width="13.7109375" style="6" bestFit="1" customWidth="1"/>
    <col min="8968" max="8968" width="13.5703125" style="6" bestFit="1" customWidth="1"/>
    <col min="8969" max="8970" width="14.5703125" style="6" bestFit="1" customWidth="1"/>
    <col min="8971" max="8971" width="15.5703125" style="6" bestFit="1" customWidth="1"/>
    <col min="8972" max="9208" width="8.85546875" style="6"/>
    <col min="9209" max="9211" width="11.140625" style="6" customWidth="1"/>
    <col min="9212" max="9212" width="11.85546875" style="6" bestFit="1" customWidth="1"/>
    <col min="9213" max="9213" width="7.5703125" style="6" customWidth="1"/>
    <col min="9214" max="9214" width="12.5703125" style="6" customWidth="1"/>
    <col min="9215" max="9216" width="10.5703125" style="6" customWidth="1"/>
    <col min="9217" max="9217" width="8.28515625" style="6" customWidth="1"/>
    <col min="9218" max="9218" width="13.7109375" style="6" customWidth="1"/>
    <col min="9219" max="9219" width="13.5703125" style="6" customWidth="1"/>
    <col min="9220" max="9221" width="14.5703125" style="6" customWidth="1"/>
    <col min="9222" max="9222" width="15.5703125" style="6" customWidth="1"/>
    <col min="9223" max="9223" width="13.7109375" style="6" bestFit="1" customWidth="1"/>
    <col min="9224" max="9224" width="13.5703125" style="6" bestFit="1" customWidth="1"/>
    <col min="9225" max="9226" width="14.5703125" style="6" bestFit="1" customWidth="1"/>
    <col min="9227" max="9227" width="15.5703125" style="6" bestFit="1" customWidth="1"/>
    <col min="9228" max="9464" width="8.85546875" style="6"/>
    <col min="9465" max="9467" width="11.140625" style="6" customWidth="1"/>
    <col min="9468" max="9468" width="11.85546875" style="6" bestFit="1" customWidth="1"/>
    <col min="9469" max="9469" width="7.5703125" style="6" customWidth="1"/>
    <col min="9470" max="9470" width="12.5703125" style="6" customWidth="1"/>
    <col min="9471" max="9472" width="10.5703125" style="6" customWidth="1"/>
    <col min="9473" max="9473" width="8.28515625" style="6" customWidth="1"/>
    <col min="9474" max="9474" width="13.7109375" style="6" customWidth="1"/>
    <col min="9475" max="9475" width="13.5703125" style="6" customWidth="1"/>
    <col min="9476" max="9477" width="14.5703125" style="6" customWidth="1"/>
    <col min="9478" max="9478" width="15.5703125" style="6" customWidth="1"/>
    <col min="9479" max="9479" width="13.7109375" style="6" bestFit="1" customWidth="1"/>
    <col min="9480" max="9480" width="13.5703125" style="6" bestFit="1" customWidth="1"/>
    <col min="9481" max="9482" width="14.5703125" style="6" bestFit="1" customWidth="1"/>
    <col min="9483" max="9483" width="15.5703125" style="6" bestFit="1" customWidth="1"/>
    <col min="9484" max="9720" width="8.85546875" style="6"/>
    <col min="9721" max="9723" width="11.140625" style="6" customWidth="1"/>
    <col min="9724" max="9724" width="11.85546875" style="6" bestFit="1" customWidth="1"/>
    <col min="9725" max="9725" width="7.5703125" style="6" customWidth="1"/>
    <col min="9726" max="9726" width="12.5703125" style="6" customWidth="1"/>
    <col min="9727" max="9728" width="10.5703125" style="6" customWidth="1"/>
    <col min="9729" max="9729" width="8.28515625" style="6" customWidth="1"/>
    <col min="9730" max="9730" width="13.7109375" style="6" customWidth="1"/>
    <col min="9731" max="9731" width="13.5703125" style="6" customWidth="1"/>
    <col min="9732" max="9733" width="14.5703125" style="6" customWidth="1"/>
    <col min="9734" max="9734" width="15.5703125" style="6" customWidth="1"/>
    <col min="9735" max="9735" width="13.7109375" style="6" bestFit="1" customWidth="1"/>
    <col min="9736" max="9736" width="13.5703125" style="6" bestFit="1" customWidth="1"/>
    <col min="9737" max="9738" width="14.5703125" style="6" bestFit="1" customWidth="1"/>
    <col min="9739" max="9739" width="15.5703125" style="6" bestFit="1" customWidth="1"/>
    <col min="9740" max="9976" width="8.85546875" style="6"/>
    <col min="9977" max="9979" width="11.140625" style="6" customWidth="1"/>
    <col min="9980" max="9980" width="11.85546875" style="6" bestFit="1" customWidth="1"/>
    <col min="9981" max="9981" width="7.5703125" style="6" customWidth="1"/>
    <col min="9982" max="9982" width="12.5703125" style="6" customWidth="1"/>
    <col min="9983" max="9984" width="10.5703125" style="6" customWidth="1"/>
    <col min="9985" max="9985" width="8.28515625" style="6" customWidth="1"/>
    <col min="9986" max="9986" width="13.7109375" style="6" customWidth="1"/>
    <col min="9987" max="9987" width="13.5703125" style="6" customWidth="1"/>
    <col min="9988" max="9989" width="14.5703125" style="6" customWidth="1"/>
    <col min="9990" max="9990" width="15.5703125" style="6" customWidth="1"/>
    <col min="9991" max="9991" width="13.7109375" style="6" bestFit="1" customWidth="1"/>
    <col min="9992" max="9992" width="13.5703125" style="6" bestFit="1" customWidth="1"/>
    <col min="9993" max="9994" width="14.5703125" style="6" bestFit="1" customWidth="1"/>
    <col min="9995" max="9995" width="15.5703125" style="6" bestFit="1" customWidth="1"/>
    <col min="9996" max="10232" width="8.85546875" style="6"/>
    <col min="10233" max="10235" width="11.140625" style="6" customWidth="1"/>
    <col min="10236" max="10236" width="11.85546875" style="6" bestFit="1" customWidth="1"/>
    <col min="10237" max="10237" width="7.5703125" style="6" customWidth="1"/>
    <col min="10238" max="10238" width="12.5703125" style="6" customWidth="1"/>
    <col min="10239" max="10240" width="10.5703125" style="6" customWidth="1"/>
    <col min="10241" max="10241" width="8.28515625" style="6" customWidth="1"/>
    <col min="10242" max="10242" width="13.7109375" style="6" customWidth="1"/>
    <col min="10243" max="10243" width="13.5703125" style="6" customWidth="1"/>
    <col min="10244" max="10245" width="14.5703125" style="6" customWidth="1"/>
    <col min="10246" max="10246" width="15.5703125" style="6" customWidth="1"/>
    <col min="10247" max="10247" width="13.7109375" style="6" bestFit="1" customWidth="1"/>
    <col min="10248" max="10248" width="13.5703125" style="6" bestFit="1" customWidth="1"/>
    <col min="10249" max="10250" width="14.5703125" style="6" bestFit="1" customWidth="1"/>
    <col min="10251" max="10251" width="15.5703125" style="6" bestFit="1" customWidth="1"/>
    <col min="10252" max="10488" width="8.85546875" style="6"/>
    <col min="10489" max="10491" width="11.140625" style="6" customWidth="1"/>
    <col min="10492" max="10492" width="11.85546875" style="6" bestFit="1" customWidth="1"/>
    <col min="10493" max="10493" width="7.5703125" style="6" customWidth="1"/>
    <col min="10494" max="10494" width="12.5703125" style="6" customWidth="1"/>
    <col min="10495" max="10496" width="10.5703125" style="6" customWidth="1"/>
    <col min="10497" max="10497" width="8.28515625" style="6" customWidth="1"/>
    <col min="10498" max="10498" width="13.7109375" style="6" customWidth="1"/>
    <col min="10499" max="10499" width="13.5703125" style="6" customWidth="1"/>
    <col min="10500" max="10501" width="14.5703125" style="6" customWidth="1"/>
    <col min="10502" max="10502" width="15.5703125" style="6" customWidth="1"/>
    <col min="10503" max="10503" width="13.7109375" style="6" bestFit="1" customWidth="1"/>
    <col min="10504" max="10504" width="13.5703125" style="6" bestFit="1" customWidth="1"/>
    <col min="10505" max="10506" width="14.5703125" style="6" bestFit="1" customWidth="1"/>
    <col min="10507" max="10507" width="15.5703125" style="6" bestFit="1" customWidth="1"/>
    <col min="10508" max="10744" width="8.85546875" style="6"/>
    <col min="10745" max="10747" width="11.140625" style="6" customWidth="1"/>
    <col min="10748" max="10748" width="11.85546875" style="6" bestFit="1" customWidth="1"/>
    <col min="10749" max="10749" width="7.5703125" style="6" customWidth="1"/>
    <col min="10750" max="10750" width="12.5703125" style="6" customWidth="1"/>
    <col min="10751" max="10752" width="10.5703125" style="6" customWidth="1"/>
    <col min="10753" max="10753" width="8.28515625" style="6" customWidth="1"/>
    <col min="10754" max="10754" width="13.7109375" style="6" customWidth="1"/>
    <col min="10755" max="10755" width="13.5703125" style="6" customWidth="1"/>
    <col min="10756" max="10757" width="14.5703125" style="6" customWidth="1"/>
    <col min="10758" max="10758" width="15.5703125" style="6" customWidth="1"/>
    <col min="10759" max="10759" width="13.7109375" style="6" bestFit="1" customWidth="1"/>
    <col min="10760" max="10760" width="13.5703125" style="6" bestFit="1" customWidth="1"/>
    <col min="10761" max="10762" width="14.5703125" style="6" bestFit="1" customWidth="1"/>
    <col min="10763" max="10763" width="15.5703125" style="6" bestFit="1" customWidth="1"/>
    <col min="10764" max="11000" width="8.85546875" style="6"/>
    <col min="11001" max="11003" width="11.140625" style="6" customWidth="1"/>
    <col min="11004" max="11004" width="11.85546875" style="6" bestFit="1" customWidth="1"/>
    <col min="11005" max="11005" width="7.5703125" style="6" customWidth="1"/>
    <col min="11006" max="11006" width="12.5703125" style="6" customWidth="1"/>
    <col min="11007" max="11008" width="10.5703125" style="6" customWidth="1"/>
    <col min="11009" max="11009" width="8.28515625" style="6" customWidth="1"/>
    <col min="11010" max="11010" width="13.7109375" style="6" customWidth="1"/>
    <col min="11011" max="11011" width="13.5703125" style="6" customWidth="1"/>
    <col min="11012" max="11013" width="14.5703125" style="6" customWidth="1"/>
    <col min="11014" max="11014" width="15.5703125" style="6" customWidth="1"/>
    <col min="11015" max="11015" width="13.7109375" style="6" bestFit="1" customWidth="1"/>
    <col min="11016" max="11016" width="13.5703125" style="6" bestFit="1" customWidth="1"/>
    <col min="11017" max="11018" width="14.5703125" style="6" bestFit="1" customWidth="1"/>
    <col min="11019" max="11019" width="15.5703125" style="6" bestFit="1" customWidth="1"/>
    <col min="11020" max="11256" width="8.85546875" style="6"/>
    <col min="11257" max="11259" width="11.140625" style="6" customWidth="1"/>
    <col min="11260" max="11260" width="11.85546875" style="6" bestFit="1" customWidth="1"/>
    <col min="11261" max="11261" width="7.5703125" style="6" customWidth="1"/>
    <col min="11262" max="11262" width="12.5703125" style="6" customWidth="1"/>
    <col min="11263" max="11264" width="10.5703125" style="6" customWidth="1"/>
    <col min="11265" max="11265" width="8.28515625" style="6" customWidth="1"/>
    <col min="11266" max="11266" width="13.7109375" style="6" customWidth="1"/>
    <col min="11267" max="11267" width="13.5703125" style="6" customWidth="1"/>
    <col min="11268" max="11269" width="14.5703125" style="6" customWidth="1"/>
    <col min="11270" max="11270" width="15.5703125" style="6" customWidth="1"/>
    <col min="11271" max="11271" width="13.7109375" style="6" bestFit="1" customWidth="1"/>
    <col min="11272" max="11272" width="13.5703125" style="6" bestFit="1" customWidth="1"/>
    <col min="11273" max="11274" width="14.5703125" style="6" bestFit="1" customWidth="1"/>
    <col min="11275" max="11275" width="15.5703125" style="6" bestFit="1" customWidth="1"/>
    <col min="11276" max="11512" width="8.85546875" style="6"/>
    <col min="11513" max="11515" width="11.140625" style="6" customWidth="1"/>
    <col min="11516" max="11516" width="11.85546875" style="6" bestFit="1" customWidth="1"/>
    <col min="11517" max="11517" width="7.5703125" style="6" customWidth="1"/>
    <col min="11518" max="11518" width="12.5703125" style="6" customWidth="1"/>
    <col min="11519" max="11520" width="10.5703125" style="6" customWidth="1"/>
    <col min="11521" max="11521" width="8.28515625" style="6" customWidth="1"/>
    <col min="11522" max="11522" width="13.7109375" style="6" customWidth="1"/>
    <col min="11523" max="11523" width="13.5703125" style="6" customWidth="1"/>
    <col min="11524" max="11525" width="14.5703125" style="6" customWidth="1"/>
    <col min="11526" max="11526" width="15.5703125" style="6" customWidth="1"/>
    <col min="11527" max="11527" width="13.7109375" style="6" bestFit="1" customWidth="1"/>
    <col min="11528" max="11528" width="13.5703125" style="6" bestFit="1" customWidth="1"/>
    <col min="11529" max="11530" width="14.5703125" style="6" bestFit="1" customWidth="1"/>
    <col min="11531" max="11531" width="15.5703125" style="6" bestFit="1" customWidth="1"/>
    <col min="11532" max="11768" width="8.85546875" style="6"/>
    <col min="11769" max="11771" width="11.140625" style="6" customWidth="1"/>
    <col min="11772" max="11772" width="11.85546875" style="6" bestFit="1" customWidth="1"/>
    <col min="11773" max="11773" width="7.5703125" style="6" customWidth="1"/>
    <col min="11774" max="11774" width="12.5703125" style="6" customWidth="1"/>
    <col min="11775" max="11776" width="10.5703125" style="6" customWidth="1"/>
    <col min="11777" max="11777" width="8.28515625" style="6" customWidth="1"/>
    <col min="11778" max="11778" width="13.7109375" style="6" customWidth="1"/>
    <col min="11779" max="11779" width="13.5703125" style="6" customWidth="1"/>
    <col min="11780" max="11781" width="14.5703125" style="6" customWidth="1"/>
    <col min="11782" max="11782" width="15.5703125" style="6" customWidth="1"/>
    <col min="11783" max="11783" width="13.7109375" style="6" bestFit="1" customWidth="1"/>
    <col min="11784" max="11784" width="13.5703125" style="6" bestFit="1" customWidth="1"/>
    <col min="11785" max="11786" width="14.5703125" style="6" bestFit="1" customWidth="1"/>
    <col min="11787" max="11787" width="15.5703125" style="6" bestFit="1" customWidth="1"/>
    <col min="11788" max="12024" width="8.85546875" style="6"/>
    <col min="12025" max="12027" width="11.140625" style="6" customWidth="1"/>
    <col min="12028" max="12028" width="11.85546875" style="6" bestFit="1" customWidth="1"/>
    <col min="12029" max="12029" width="7.5703125" style="6" customWidth="1"/>
    <col min="12030" max="12030" width="12.5703125" style="6" customWidth="1"/>
    <col min="12031" max="12032" width="10.5703125" style="6" customWidth="1"/>
    <col min="12033" max="12033" width="8.28515625" style="6" customWidth="1"/>
    <col min="12034" max="12034" width="13.7109375" style="6" customWidth="1"/>
    <col min="12035" max="12035" width="13.5703125" style="6" customWidth="1"/>
    <col min="12036" max="12037" width="14.5703125" style="6" customWidth="1"/>
    <col min="12038" max="12038" width="15.5703125" style="6" customWidth="1"/>
    <col min="12039" max="12039" width="13.7109375" style="6" bestFit="1" customWidth="1"/>
    <col min="12040" max="12040" width="13.5703125" style="6" bestFit="1" customWidth="1"/>
    <col min="12041" max="12042" width="14.5703125" style="6" bestFit="1" customWidth="1"/>
    <col min="12043" max="12043" width="15.5703125" style="6" bestFit="1" customWidth="1"/>
    <col min="12044" max="12280" width="8.85546875" style="6"/>
    <col min="12281" max="12283" width="11.140625" style="6" customWidth="1"/>
    <col min="12284" max="12284" width="11.85546875" style="6" bestFit="1" customWidth="1"/>
    <col min="12285" max="12285" width="7.5703125" style="6" customWidth="1"/>
    <col min="12286" max="12286" width="12.5703125" style="6" customWidth="1"/>
    <col min="12287" max="12288" width="10.5703125" style="6" customWidth="1"/>
    <col min="12289" max="12289" width="8.28515625" style="6" customWidth="1"/>
    <col min="12290" max="12290" width="13.7109375" style="6" customWidth="1"/>
    <col min="12291" max="12291" width="13.5703125" style="6" customWidth="1"/>
    <col min="12292" max="12293" width="14.5703125" style="6" customWidth="1"/>
    <col min="12294" max="12294" width="15.5703125" style="6" customWidth="1"/>
    <col min="12295" max="12295" width="13.7109375" style="6" bestFit="1" customWidth="1"/>
    <col min="12296" max="12296" width="13.5703125" style="6" bestFit="1" customWidth="1"/>
    <col min="12297" max="12298" width="14.5703125" style="6" bestFit="1" customWidth="1"/>
    <col min="12299" max="12299" width="15.5703125" style="6" bestFit="1" customWidth="1"/>
    <col min="12300" max="12536" width="8.85546875" style="6"/>
    <col min="12537" max="12539" width="11.140625" style="6" customWidth="1"/>
    <col min="12540" max="12540" width="11.85546875" style="6" bestFit="1" customWidth="1"/>
    <col min="12541" max="12541" width="7.5703125" style="6" customWidth="1"/>
    <col min="12542" max="12542" width="12.5703125" style="6" customWidth="1"/>
    <col min="12543" max="12544" width="10.5703125" style="6" customWidth="1"/>
    <col min="12545" max="12545" width="8.28515625" style="6" customWidth="1"/>
    <col min="12546" max="12546" width="13.7109375" style="6" customWidth="1"/>
    <col min="12547" max="12547" width="13.5703125" style="6" customWidth="1"/>
    <col min="12548" max="12549" width="14.5703125" style="6" customWidth="1"/>
    <col min="12550" max="12550" width="15.5703125" style="6" customWidth="1"/>
    <col min="12551" max="12551" width="13.7109375" style="6" bestFit="1" customWidth="1"/>
    <col min="12552" max="12552" width="13.5703125" style="6" bestFit="1" customWidth="1"/>
    <col min="12553" max="12554" width="14.5703125" style="6" bestFit="1" customWidth="1"/>
    <col min="12555" max="12555" width="15.5703125" style="6" bestFit="1" customWidth="1"/>
    <col min="12556" max="12792" width="8.85546875" style="6"/>
    <col min="12793" max="12795" width="11.140625" style="6" customWidth="1"/>
    <col min="12796" max="12796" width="11.85546875" style="6" bestFit="1" customWidth="1"/>
    <col min="12797" max="12797" width="7.5703125" style="6" customWidth="1"/>
    <col min="12798" max="12798" width="12.5703125" style="6" customWidth="1"/>
    <col min="12799" max="12800" width="10.5703125" style="6" customWidth="1"/>
    <col min="12801" max="12801" width="8.28515625" style="6" customWidth="1"/>
    <col min="12802" max="12802" width="13.7109375" style="6" customWidth="1"/>
    <col min="12803" max="12803" width="13.5703125" style="6" customWidth="1"/>
    <col min="12804" max="12805" width="14.5703125" style="6" customWidth="1"/>
    <col min="12806" max="12806" width="15.5703125" style="6" customWidth="1"/>
    <col min="12807" max="12807" width="13.7109375" style="6" bestFit="1" customWidth="1"/>
    <col min="12808" max="12808" width="13.5703125" style="6" bestFit="1" customWidth="1"/>
    <col min="12809" max="12810" width="14.5703125" style="6" bestFit="1" customWidth="1"/>
    <col min="12811" max="12811" width="15.5703125" style="6" bestFit="1" customWidth="1"/>
    <col min="12812" max="13048" width="8.85546875" style="6"/>
    <col min="13049" max="13051" width="11.140625" style="6" customWidth="1"/>
    <col min="13052" max="13052" width="11.85546875" style="6" bestFit="1" customWidth="1"/>
    <col min="13053" max="13053" width="7.5703125" style="6" customWidth="1"/>
    <col min="13054" max="13054" width="12.5703125" style="6" customWidth="1"/>
    <col min="13055" max="13056" width="10.5703125" style="6" customWidth="1"/>
    <col min="13057" max="13057" width="8.28515625" style="6" customWidth="1"/>
    <col min="13058" max="13058" width="13.7109375" style="6" customWidth="1"/>
    <col min="13059" max="13059" width="13.5703125" style="6" customWidth="1"/>
    <col min="13060" max="13061" width="14.5703125" style="6" customWidth="1"/>
    <col min="13062" max="13062" width="15.5703125" style="6" customWidth="1"/>
    <col min="13063" max="13063" width="13.7109375" style="6" bestFit="1" customWidth="1"/>
    <col min="13064" max="13064" width="13.5703125" style="6" bestFit="1" customWidth="1"/>
    <col min="13065" max="13066" width="14.5703125" style="6" bestFit="1" customWidth="1"/>
    <col min="13067" max="13067" width="15.5703125" style="6" bestFit="1" customWidth="1"/>
    <col min="13068" max="13304" width="8.85546875" style="6"/>
    <col min="13305" max="13307" width="11.140625" style="6" customWidth="1"/>
    <col min="13308" max="13308" width="11.85546875" style="6" bestFit="1" customWidth="1"/>
    <col min="13309" max="13309" width="7.5703125" style="6" customWidth="1"/>
    <col min="13310" max="13310" width="12.5703125" style="6" customWidth="1"/>
    <col min="13311" max="13312" width="10.5703125" style="6" customWidth="1"/>
    <col min="13313" max="13313" width="8.28515625" style="6" customWidth="1"/>
    <col min="13314" max="13314" width="13.7109375" style="6" customWidth="1"/>
    <col min="13315" max="13315" width="13.5703125" style="6" customWidth="1"/>
    <col min="13316" max="13317" width="14.5703125" style="6" customWidth="1"/>
    <col min="13318" max="13318" width="15.5703125" style="6" customWidth="1"/>
    <col min="13319" max="13319" width="13.7109375" style="6" bestFit="1" customWidth="1"/>
    <col min="13320" max="13320" width="13.5703125" style="6" bestFit="1" customWidth="1"/>
    <col min="13321" max="13322" width="14.5703125" style="6" bestFit="1" customWidth="1"/>
    <col min="13323" max="13323" width="15.5703125" style="6" bestFit="1" customWidth="1"/>
    <col min="13324" max="13560" width="8.85546875" style="6"/>
    <col min="13561" max="13563" width="11.140625" style="6" customWidth="1"/>
    <col min="13564" max="13564" width="11.85546875" style="6" bestFit="1" customWidth="1"/>
    <col min="13565" max="13565" width="7.5703125" style="6" customWidth="1"/>
    <col min="13566" max="13566" width="12.5703125" style="6" customWidth="1"/>
    <col min="13567" max="13568" width="10.5703125" style="6" customWidth="1"/>
    <col min="13569" max="13569" width="8.28515625" style="6" customWidth="1"/>
    <col min="13570" max="13570" width="13.7109375" style="6" customWidth="1"/>
    <col min="13571" max="13571" width="13.5703125" style="6" customWidth="1"/>
    <col min="13572" max="13573" width="14.5703125" style="6" customWidth="1"/>
    <col min="13574" max="13574" width="15.5703125" style="6" customWidth="1"/>
    <col min="13575" max="13575" width="13.7109375" style="6" bestFit="1" customWidth="1"/>
    <col min="13576" max="13576" width="13.5703125" style="6" bestFit="1" customWidth="1"/>
    <col min="13577" max="13578" width="14.5703125" style="6" bestFit="1" customWidth="1"/>
    <col min="13579" max="13579" width="15.5703125" style="6" bestFit="1" customWidth="1"/>
    <col min="13580" max="13816" width="8.85546875" style="6"/>
    <col min="13817" max="13819" width="11.140625" style="6" customWidth="1"/>
    <col min="13820" max="13820" width="11.85546875" style="6" bestFit="1" customWidth="1"/>
    <col min="13821" max="13821" width="7.5703125" style="6" customWidth="1"/>
    <col min="13822" max="13822" width="12.5703125" style="6" customWidth="1"/>
    <col min="13823" max="13824" width="10.5703125" style="6" customWidth="1"/>
    <col min="13825" max="13825" width="8.28515625" style="6" customWidth="1"/>
    <col min="13826" max="13826" width="13.7109375" style="6" customWidth="1"/>
    <col min="13827" max="13827" width="13.5703125" style="6" customWidth="1"/>
    <col min="13828" max="13829" width="14.5703125" style="6" customWidth="1"/>
    <col min="13830" max="13830" width="15.5703125" style="6" customWidth="1"/>
    <col min="13831" max="13831" width="13.7109375" style="6" bestFit="1" customWidth="1"/>
    <col min="13832" max="13832" width="13.5703125" style="6" bestFit="1" customWidth="1"/>
    <col min="13833" max="13834" width="14.5703125" style="6" bestFit="1" customWidth="1"/>
    <col min="13835" max="13835" width="15.5703125" style="6" bestFit="1" customWidth="1"/>
    <col min="13836" max="14072" width="8.85546875" style="6"/>
    <col min="14073" max="14075" width="11.140625" style="6" customWidth="1"/>
    <col min="14076" max="14076" width="11.85546875" style="6" bestFit="1" customWidth="1"/>
    <col min="14077" max="14077" width="7.5703125" style="6" customWidth="1"/>
    <col min="14078" max="14078" width="12.5703125" style="6" customWidth="1"/>
    <col min="14079" max="14080" width="10.5703125" style="6" customWidth="1"/>
    <col min="14081" max="14081" width="8.28515625" style="6" customWidth="1"/>
    <col min="14082" max="14082" width="13.7109375" style="6" customWidth="1"/>
    <col min="14083" max="14083" width="13.5703125" style="6" customWidth="1"/>
    <col min="14084" max="14085" width="14.5703125" style="6" customWidth="1"/>
    <col min="14086" max="14086" width="15.5703125" style="6" customWidth="1"/>
    <col min="14087" max="14087" width="13.7109375" style="6" bestFit="1" customWidth="1"/>
    <col min="14088" max="14088" width="13.5703125" style="6" bestFit="1" customWidth="1"/>
    <col min="14089" max="14090" width="14.5703125" style="6" bestFit="1" customWidth="1"/>
    <col min="14091" max="14091" width="15.5703125" style="6" bestFit="1" customWidth="1"/>
    <col min="14092" max="14328" width="8.85546875" style="6"/>
    <col min="14329" max="14331" width="11.140625" style="6" customWidth="1"/>
    <col min="14332" max="14332" width="11.85546875" style="6" bestFit="1" customWidth="1"/>
    <col min="14333" max="14333" width="7.5703125" style="6" customWidth="1"/>
    <col min="14334" max="14334" width="12.5703125" style="6" customWidth="1"/>
    <col min="14335" max="14336" width="10.5703125" style="6" customWidth="1"/>
    <col min="14337" max="14337" width="8.28515625" style="6" customWidth="1"/>
    <col min="14338" max="14338" width="13.7109375" style="6" customWidth="1"/>
    <col min="14339" max="14339" width="13.5703125" style="6" customWidth="1"/>
    <col min="14340" max="14341" width="14.5703125" style="6" customWidth="1"/>
    <col min="14342" max="14342" width="15.5703125" style="6" customWidth="1"/>
    <col min="14343" max="14343" width="13.7109375" style="6" bestFit="1" customWidth="1"/>
    <col min="14344" max="14344" width="13.5703125" style="6" bestFit="1" customWidth="1"/>
    <col min="14345" max="14346" width="14.5703125" style="6" bestFit="1" customWidth="1"/>
    <col min="14347" max="14347" width="15.5703125" style="6" bestFit="1" customWidth="1"/>
    <col min="14348" max="14584" width="8.85546875" style="6"/>
    <col min="14585" max="14587" width="11.140625" style="6" customWidth="1"/>
    <col min="14588" max="14588" width="11.85546875" style="6" bestFit="1" customWidth="1"/>
    <col min="14589" max="14589" width="7.5703125" style="6" customWidth="1"/>
    <col min="14590" max="14590" width="12.5703125" style="6" customWidth="1"/>
    <col min="14591" max="14592" width="10.5703125" style="6" customWidth="1"/>
    <col min="14593" max="14593" width="8.28515625" style="6" customWidth="1"/>
    <col min="14594" max="14594" width="13.7109375" style="6" customWidth="1"/>
    <col min="14595" max="14595" width="13.5703125" style="6" customWidth="1"/>
    <col min="14596" max="14597" width="14.5703125" style="6" customWidth="1"/>
    <col min="14598" max="14598" width="15.5703125" style="6" customWidth="1"/>
    <col min="14599" max="14599" width="13.7109375" style="6" bestFit="1" customWidth="1"/>
    <col min="14600" max="14600" width="13.5703125" style="6" bestFit="1" customWidth="1"/>
    <col min="14601" max="14602" width="14.5703125" style="6" bestFit="1" customWidth="1"/>
    <col min="14603" max="14603" width="15.5703125" style="6" bestFit="1" customWidth="1"/>
    <col min="14604" max="14840" width="8.85546875" style="6"/>
    <col min="14841" max="14843" width="11.140625" style="6" customWidth="1"/>
    <col min="14844" max="14844" width="11.85546875" style="6" bestFit="1" customWidth="1"/>
    <col min="14845" max="14845" width="7.5703125" style="6" customWidth="1"/>
    <col min="14846" max="14846" width="12.5703125" style="6" customWidth="1"/>
    <col min="14847" max="14848" width="10.5703125" style="6" customWidth="1"/>
    <col min="14849" max="14849" width="8.28515625" style="6" customWidth="1"/>
    <col min="14850" max="14850" width="13.7109375" style="6" customWidth="1"/>
    <col min="14851" max="14851" width="13.5703125" style="6" customWidth="1"/>
    <col min="14852" max="14853" width="14.5703125" style="6" customWidth="1"/>
    <col min="14854" max="14854" width="15.5703125" style="6" customWidth="1"/>
    <col min="14855" max="14855" width="13.7109375" style="6" bestFit="1" customWidth="1"/>
    <col min="14856" max="14856" width="13.5703125" style="6" bestFit="1" customWidth="1"/>
    <col min="14857" max="14858" width="14.5703125" style="6" bestFit="1" customWidth="1"/>
    <col min="14859" max="14859" width="15.5703125" style="6" bestFit="1" customWidth="1"/>
    <col min="14860" max="15096" width="8.85546875" style="6"/>
    <col min="15097" max="15099" width="11.140625" style="6" customWidth="1"/>
    <col min="15100" max="15100" width="11.85546875" style="6" bestFit="1" customWidth="1"/>
    <col min="15101" max="15101" width="7.5703125" style="6" customWidth="1"/>
    <col min="15102" max="15102" width="12.5703125" style="6" customWidth="1"/>
    <col min="15103" max="15104" width="10.5703125" style="6" customWidth="1"/>
    <col min="15105" max="15105" width="8.28515625" style="6" customWidth="1"/>
    <col min="15106" max="15106" width="13.7109375" style="6" customWidth="1"/>
    <col min="15107" max="15107" width="13.5703125" style="6" customWidth="1"/>
    <col min="15108" max="15109" width="14.5703125" style="6" customWidth="1"/>
    <col min="15110" max="15110" width="15.5703125" style="6" customWidth="1"/>
    <col min="15111" max="15111" width="13.7109375" style="6" bestFit="1" customWidth="1"/>
    <col min="15112" max="15112" width="13.5703125" style="6" bestFit="1" customWidth="1"/>
    <col min="15113" max="15114" width="14.5703125" style="6" bestFit="1" customWidth="1"/>
    <col min="15115" max="15115" width="15.5703125" style="6" bestFit="1" customWidth="1"/>
    <col min="15116" max="15352" width="8.85546875" style="6"/>
    <col min="15353" max="15355" width="11.140625" style="6" customWidth="1"/>
    <col min="15356" max="15356" width="11.85546875" style="6" bestFit="1" customWidth="1"/>
    <col min="15357" max="15357" width="7.5703125" style="6" customWidth="1"/>
    <col min="15358" max="15358" width="12.5703125" style="6" customWidth="1"/>
    <col min="15359" max="15360" width="10.5703125" style="6" customWidth="1"/>
    <col min="15361" max="15361" width="8.28515625" style="6" customWidth="1"/>
    <col min="15362" max="15362" width="13.7109375" style="6" customWidth="1"/>
    <col min="15363" max="15363" width="13.5703125" style="6" customWidth="1"/>
    <col min="15364" max="15365" width="14.5703125" style="6" customWidth="1"/>
    <col min="15366" max="15366" width="15.5703125" style="6" customWidth="1"/>
    <col min="15367" max="15367" width="13.7109375" style="6" bestFit="1" customWidth="1"/>
    <col min="15368" max="15368" width="13.5703125" style="6" bestFit="1" customWidth="1"/>
    <col min="15369" max="15370" width="14.5703125" style="6" bestFit="1" customWidth="1"/>
    <col min="15371" max="15371" width="15.5703125" style="6" bestFit="1" customWidth="1"/>
    <col min="15372" max="15608" width="8.85546875" style="6"/>
    <col min="15609" max="15611" width="11.140625" style="6" customWidth="1"/>
    <col min="15612" max="15612" width="11.85546875" style="6" bestFit="1" customWidth="1"/>
    <col min="15613" max="15613" width="7.5703125" style="6" customWidth="1"/>
    <col min="15614" max="15614" width="12.5703125" style="6" customWidth="1"/>
    <col min="15615" max="15616" width="10.5703125" style="6" customWidth="1"/>
    <col min="15617" max="15617" width="8.28515625" style="6" customWidth="1"/>
    <col min="15618" max="15618" width="13.7109375" style="6" customWidth="1"/>
    <col min="15619" max="15619" width="13.5703125" style="6" customWidth="1"/>
    <col min="15620" max="15621" width="14.5703125" style="6" customWidth="1"/>
    <col min="15622" max="15622" width="15.5703125" style="6" customWidth="1"/>
    <col min="15623" max="15623" width="13.7109375" style="6" bestFit="1" customWidth="1"/>
    <col min="15624" max="15624" width="13.5703125" style="6" bestFit="1" customWidth="1"/>
    <col min="15625" max="15626" width="14.5703125" style="6" bestFit="1" customWidth="1"/>
    <col min="15627" max="15627" width="15.5703125" style="6" bestFit="1" customWidth="1"/>
    <col min="15628" max="15864" width="8.85546875" style="6"/>
    <col min="15865" max="15867" width="11.140625" style="6" customWidth="1"/>
    <col min="15868" max="15868" width="11.85546875" style="6" bestFit="1" customWidth="1"/>
    <col min="15869" max="15869" width="7.5703125" style="6" customWidth="1"/>
    <col min="15870" max="15870" width="12.5703125" style="6" customWidth="1"/>
    <col min="15871" max="15872" width="10.5703125" style="6" customWidth="1"/>
    <col min="15873" max="15873" width="8.28515625" style="6" customWidth="1"/>
    <col min="15874" max="15874" width="13.7109375" style="6" customWidth="1"/>
    <col min="15875" max="15875" width="13.5703125" style="6" customWidth="1"/>
    <col min="15876" max="15877" width="14.5703125" style="6" customWidth="1"/>
    <col min="15878" max="15878" width="15.5703125" style="6" customWidth="1"/>
    <col min="15879" max="15879" width="13.7109375" style="6" bestFit="1" customWidth="1"/>
    <col min="15880" max="15880" width="13.5703125" style="6" bestFit="1" customWidth="1"/>
    <col min="15881" max="15882" width="14.5703125" style="6" bestFit="1" customWidth="1"/>
    <col min="15883" max="15883" width="15.5703125" style="6" bestFit="1" customWidth="1"/>
    <col min="15884" max="16120" width="8.85546875" style="6"/>
    <col min="16121" max="16123" width="11.140625" style="6" customWidth="1"/>
    <col min="16124" max="16124" width="11.85546875" style="6" bestFit="1" customWidth="1"/>
    <col min="16125" max="16125" width="7.5703125" style="6" customWidth="1"/>
    <col min="16126" max="16126" width="12.5703125" style="6" customWidth="1"/>
    <col min="16127" max="16128" width="10.5703125" style="6" customWidth="1"/>
    <col min="16129" max="16129" width="8.28515625" style="6" customWidth="1"/>
    <col min="16130" max="16130" width="13.7109375" style="6" customWidth="1"/>
    <col min="16131" max="16131" width="13.5703125" style="6" customWidth="1"/>
    <col min="16132" max="16133" width="14.5703125" style="6" customWidth="1"/>
    <col min="16134" max="16134" width="15.5703125" style="6" customWidth="1"/>
    <col min="16135" max="16135" width="13.7109375" style="6" bestFit="1" customWidth="1"/>
    <col min="16136" max="16136" width="13.5703125" style="6" bestFit="1" customWidth="1"/>
    <col min="16137" max="16138" width="14.5703125" style="6" bestFit="1" customWidth="1"/>
    <col min="16139" max="16139" width="15.5703125" style="6" bestFit="1" customWidth="1"/>
    <col min="16140" max="16384" width="8.85546875" style="6"/>
  </cols>
  <sheetData>
    <row r="1" spans="1:11">
      <c r="A1" s="28" t="s">
        <v>162</v>
      </c>
      <c r="B1" s="34" t="s">
        <v>123</v>
      </c>
      <c r="C1" s="28" t="s">
        <v>124</v>
      </c>
      <c r="D1" s="28" t="s">
        <v>125</v>
      </c>
      <c r="E1" s="28" t="s">
        <v>125</v>
      </c>
      <c r="F1" s="28" t="s">
        <v>126</v>
      </c>
      <c r="G1" s="28" t="s">
        <v>127</v>
      </c>
      <c r="H1" s="28" t="s">
        <v>128</v>
      </c>
      <c r="I1" s="28" t="s">
        <v>129</v>
      </c>
      <c r="J1" s="28" t="s">
        <v>130</v>
      </c>
      <c r="K1" s="28" t="s">
        <v>131</v>
      </c>
    </row>
    <row r="2" spans="1:11">
      <c r="A2" s="6" t="s">
        <v>133</v>
      </c>
      <c r="B2" s="59" t="s">
        <v>9</v>
      </c>
      <c r="C2" s="29">
        <v>4.7564687975646899E-8</v>
      </c>
      <c r="D2" s="30">
        <f t="shared" ref="D2" si="0">0.693/C2</f>
        <v>14569631.999999993</v>
      </c>
      <c r="E2" s="29">
        <v>14569632</v>
      </c>
      <c r="F2" s="6">
        <v>218</v>
      </c>
      <c r="G2" s="31">
        <v>0</v>
      </c>
      <c r="H2" s="31">
        <v>0</v>
      </c>
      <c r="I2" s="31">
        <v>0</v>
      </c>
      <c r="J2" s="31">
        <v>0</v>
      </c>
      <c r="K2" s="31">
        <v>0</v>
      </c>
    </row>
    <row r="3" spans="1:11">
      <c r="A3" s="6" t="s">
        <v>134</v>
      </c>
      <c r="B3" s="59" t="s">
        <v>9</v>
      </c>
      <c r="C3" s="29">
        <v>1.37342465753425E-2</v>
      </c>
      <c r="D3" s="30">
        <f t="shared" ref="D3:D4" si="1">0.693/C3</f>
        <v>50.457809694793411</v>
      </c>
      <c r="E3" s="29">
        <v>50.457809694793497</v>
      </c>
      <c r="F3" s="6">
        <v>210</v>
      </c>
      <c r="G3" s="31">
        <v>2.7690609400899999E-6</v>
      </c>
      <c r="H3" s="31">
        <v>3.2283644356200007E-6</v>
      </c>
      <c r="I3" s="31">
        <v>7.1957603888099995E-6</v>
      </c>
      <c r="J3" s="31">
        <v>8.7536733310599984E-6</v>
      </c>
      <c r="K3" s="31">
        <v>4.5662178435399988E-6</v>
      </c>
    </row>
    <row r="4" spans="1:11">
      <c r="A4" s="6" t="s">
        <v>135</v>
      </c>
      <c r="B4" s="59" t="s">
        <v>9</v>
      </c>
      <c r="C4" s="29">
        <v>3.7861491628614902E-5</v>
      </c>
      <c r="D4" s="30">
        <f t="shared" si="1"/>
        <v>18303.55778894473</v>
      </c>
      <c r="E4" s="29">
        <v>18303.557788944701</v>
      </c>
      <c r="F4" s="6">
        <v>214</v>
      </c>
      <c r="G4" s="31">
        <v>2.1547105369800001</v>
      </c>
      <c r="H4" s="31">
        <v>3.3963158442799992</v>
      </c>
      <c r="I4" s="31">
        <v>5.9813174478100004</v>
      </c>
      <c r="J4" s="31">
        <v>8.6980989149500001</v>
      </c>
      <c r="K4" s="31">
        <v>7.1388632172500008</v>
      </c>
    </row>
    <row r="5" spans="1:11">
      <c r="A5" s="6" t="s">
        <v>136</v>
      </c>
      <c r="B5" s="59" t="s">
        <v>9</v>
      </c>
      <c r="C5" s="29">
        <v>1.5506088280060901E-5</v>
      </c>
      <c r="D5" s="30">
        <f t="shared" ref="D5" si="2">0.693/C5</f>
        <v>44692.122699386447</v>
      </c>
      <c r="E5" s="29">
        <v>44692.122699386498</v>
      </c>
      <c r="F5" s="6">
        <v>206</v>
      </c>
      <c r="G5" s="31">
        <v>1.01635309074</v>
      </c>
      <c r="H5" s="31">
        <v>1.1232545947499999</v>
      </c>
      <c r="I5" s="31">
        <v>2.5584718051699999</v>
      </c>
      <c r="J5" s="31">
        <v>3.1279873558400006</v>
      </c>
      <c r="K5" s="31">
        <v>1.6450713490599995</v>
      </c>
    </row>
    <row r="6" spans="1:11">
      <c r="A6" s="6" t="s">
        <v>137</v>
      </c>
      <c r="B6" s="59" t="s">
        <v>9</v>
      </c>
      <c r="C6" s="29">
        <v>22.2</v>
      </c>
      <c r="D6" s="30">
        <f t="shared" ref="D6:D7" si="3">0.693/C6</f>
        <v>3.1216216216216217E-2</v>
      </c>
      <c r="E6" s="29">
        <v>3.1216216216216199E-2</v>
      </c>
      <c r="F6" s="6">
        <v>210</v>
      </c>
      <c r="G6" s="31">
        <v>1.0452142434300002</v>
      </c>
      <c r="H6" s="31">
        <v>2.05805229039</v>
      </c>
      <c r="I6" s="31">
        <v>8.5525266591500024</v>
      </c>
      <c r="J6" s="31">
        <v>7.7649802116300002</v>
      </c>
      <c r="K6" s="31">
        <v>0.76243674565700004</v>
      </c>
    </row>
    <row r="7" spans="1:11">
      <c r="A7" s="6" t="s">
        <v>138</v>
      </c>
      <c r="B7" s="59" t="s">
        <v>9</v>
      </c>
      <c r="C7" s="29">
        <v>5.0989345509893397E-5</v>
      </c>
      <c r="D7" s="30">
        <f t="shared" si="3"/>
        <v>13591.074626865686</v>
      </c>
      <c r="E7" s="29">
        <v>13591.0746268657</v>
      </c>
      <c r="F7" s="6">
        <v>214</v>
      </c>
      <c r="G7" s="31">
        <v>2.3520820455900004</v>
      </c>
      <c r="H7" s="31">
        <v>2.3268175262800006</v>
      </c>
      <c r="I7" s="31">
        <v>6.8373191543799985</v>
      </c>
      <c r="J7" s="31">
        <v>7.58101226425</v>
      </c>
      <c r="K7" s="31">
        <v>3.5298055828399999</v>
      </c>
    </row>
    <row r="8" spans="1:11">
      <c r="A8" s="6" t="s">
        <v>139</v>
      </c>
      <c r="B8" s="59" t="s">
        <v>9</v>
      </c>
      <c r="C8" s="29">
        <v>0.37911232876712297</v>
      </c>
      <c r="D8" s="30">
        <f t="shared" ref="D8:D10" si="4">0.693/C8</f>
        <v>1.827954269526509</v>
      </c>
      <c r="E8" s="29">
        <v>1.8279542695265101</v>
      </c>
      <c r="F8" s="6">
        <v>210</v>
      </c>
      <c r="G8" s="31">
        <v>1.9213843896399996E-5</v>
      </c>
      <c r="H8" s="31">
        <v>2.8971359217299994E-5</v>
      </c>
      <c r="I8" s="31">
        <v>5.684100832959999E-5</v>
      </c>
      <c r="J8" s="31">
        <v>8.708903143760002E-5</v>
      </c>
      <c r="K8" s="31">
        <v>5.8438111722700005E-5</v>
      </c>
    </row>
    <row r="9" spans="1:11">
      <c r="A9" s="6" t="s">
        <v>140</v>
      </c>
      <c r="B9" s="59" t="s">
        <v>9</v>
      </c>
      <c r="C9" s="29">
        <v>5.20991882293252E-12</v>
      </c>
      <c r="D9" s="30">
        <f t="shared" si="4"/>
        <v>133015508216.67683</v>
      </c>
      <c r="E9" s="29">
        <v>133015508216.677</v>
      </c>
      <c r="F9" s="6">
        <v>214</v>
      </c>
      <c r="G9" s="31">
        <v>1.6532079163799999E-4</v>
      </c>
      <c r="H9" s="31">
        <v>2.4915423867500003E-4</v>
      </c>
      <c r="I9" s="31">
        <v>4.8897153953800004E-4</v>
      </c>
      <c r="J9" s="31">
        <v>7.4912010256999984E-4</v>
      </c>
      <c r="K9" s="31">
        <v>5.025956954119999E-4</v>
      </c>
    </row>
    <row r="10" spans="1:11">
      <c r="A10" s="6" t="s">
        <v>141</v>
      </c>
      <c r="B10" s="59" t="s">
        <v>9</v>
      </c>
      <c r="C10" s="29">
        <v>5.8980213089802101E-6</v>
      </c>
      <c r="D10" s="30">
        <f t="shared" si="4"/>
        <v>117497.03225806457</v>
      </c>
      <c r="E10" s="29">
        <v>117497.032258065</v>
      </c>
      <c r="F10" s="6">
        <v>218</v>
      </c>
      <c r="G10" s="31">
        <v>0</v>
      </c>
      <c r="H10" s="31">
        <v>0</v>
      </c>
      <c r="I10" s="31">
        <v>0</v>
      </c>
      <c r="J10" s="31">
        <v>0</v>
      </c>
      <c r="K10" s="31">
        <v>0</v>
      </c>
    </row>
    <row r="11" spans="1:11">
      <c r="A11" s="6" t="s">
        <v>107</v>
      </c>
      <c r="B11" s="59" t="s">
        <v>132</v>
      </c>
      <c r="C11" s="29">
        <v>1600</v>
      </c>
      <c r="D11" s="30">
        <f t="shared" ref="D11" si="5">0.693/C11</f>
        <v>4.3312499999999997E-4</v>
      </c>
      <c r="E11" s="29">
        <v>4.3312500000000002E-4</v>
      </c>
      <c r="F11" s="6">
        <v>226</v>
      </c>
      <c r="G11" s="31">
        <v>1.7947144398549499</v>
      </c>
      <c r="H11" s="31">
        <v>1.8313952920684999</v>
      </c>
      <c r="I11" s="31">
        <v>2.2258880500156404</v>
      </c>
      <c r="J11" s="31">
        <v>2.2941868095974094</v>
      </c>
      <c r="K11" s="31">
        <v>2.0097176995373194</v>
      </c>
    </row>
    <row r="12" spans="1:11">
      <c r="A12" s="6" t="s">
        <v>142</v>
      </c>
      <c r="B12" s="59" t="s">
        <v>9</v>
      </c>
      <c r="C12" s="29">
        <v>1.1098427194317601E-9</v>
      </c>
      <c r="D12" s="30">
        <f t="shared" ref="D12:D13" si="6">0.693/C12</f>
        <v>624412800.00000024</v>
      </c>
      <c r="E12" s="29">
        <v>624412800</v>
      </c>
      <c r="F12" s="6">
        <v>218</v>
      </c>
      <c r="G12" s="31">
        <v>1.9935312587E-3</v>
      </c>
      <c r="H12" s="31">
        <v>3.8026937948799993E-3</v>
      </c>
      <c r="I12" s="31">
        <v>5.5311214220599989E-3</v>
      </c>
      <c r="J12" s="31">
        <v>8.662426386109999E-3</v>
      </c>
      <c r="K12" s="31">
        <v>8.2281476623099984E-3</v>
      </c>
    </row>
    <row r="13" spans="1:11">
      <c r="A13" s="6" t="s">
        <v>143</v>
      </c>
      <c r="B13" s="59" t="s">
        <v>132</v>
      </c>
      <c r="C13" s="29">
        <v>1.04753424657534E-2</v>
      </c>
      <c r="D13" s="30">
        <f t="shared" si="6"/>
        <v>66.155355041192777</v>
      </c>
      <c r="E13" s="29">
        <v>66.155355041192607</v>
      </c>
      <c r="F13" s="6">
        <v>222</v>
      </c>
      <c r="G13" s="31">
        <v>1.2662983656800003E-3</v>
      </c>
      <c r="H13" s="31">
        <v>2.3271995890900002E-3</v>
      </c>
      <c r="I13" s="31">
        <v>3.2643469538699999E-3</v>
      </c>
      <c r="J13" s="31">
        <v>4.4702415729499997E-3</v>
      </c>
      <c r="K13" s="31">
        <v>4.3816418781099991E-3</v>
      </c>
    </row>
    <row r="14" spans="1:11">
      <c r="A14" s="6" t="s">
        <v>144</v>
      </c>
      <c r="B14" s="59" t="s">
        <v>9</v>
      </c>
      <c r="C14" s="29">
        <v>7.9908675799086794E-6</v>
      </c>
      <c r="D14" s="30">
        <f t="shared" ref="D14:D15" si="7">0.693/C14</f>
        <v>86723.999999999956</v>
      </c>
      <c r="E14" s="29">
        <v>86724</v>
      </c>
      <c r="F14" s="6">
        <v>206</v>
      </c>
      <c r="G14" s="31">
        <v>3.2787569003999992E-3</v>
      </c>
      <c r="H14" s="31">
        <v>3.3400217699999994E-3</v>
      </c>
      <c r="I14" s="31">
        <v>1.30718429999E-2</v>
      </c>
      <c r="J14" s="31">
        <v>1.2732903553400001E-2</v>
      </c>
      <c r="K14" s="31">
        <v>2.3649956048699995E-3</v>
      </c>
    </row>
    <row r="15" spans="1:11">
      <c r="A15" s="6" t="s">
        <v>145</v>
      </c>
      <c r="B15" s="59" t="s">
        <v>9</v>
      </c>
      <c r="C15" s="29">
        <v>2.4733637747336398E-6</v>
      </c>
      <c r="D15" s="30">
        <f t="shared" si="7"/>
        <v>280185.23076923052</v>
      </c>
      <c r="E15" s="29">
        <v>280185.23076923098</v>
      </c>
      <c r="F15" s="6">
        <v>210</v>
      </c>
      <c r="G15" s="31">
        <v>6.0345174303499993</v>
      </c>
      <c r="H15" s="31">
        <v>7.29878659253</v>
      </c>
      <c r="I15" s="31">
        <v>17.797543341099999</v>
      </c>
      <c r="J15" s="31">
        <v>23.487984629700005</v>
      </c>
      <c r="K15" s="31">
        <v>14.388868591600001</v>
      </c>
    </row>
  </sheetData>
  <autoFilter ref="A1:K15" xr:uid="{6B5C89B5-5CA0-49D0-A7F1-B98E4A38F98A}"/>
  <dataConsolid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957CD-AA62-4DD6-9F54-42A117CF16AE}">
  <dimension ref="A1:K32"/>
  <sheetViews>
    <sheetView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8.7109375" defaultRowHeight="14.45" customHeight="1"/>
  <cols>
    <col min="1" max="1" width="11.85546875" style="33" bestFit="1" customWidth="1"/>
    <col min="2" max="2" width="7.7109375" style="33" customWidth="1"/>
    <col min="3" max="3" width="13.28515625" style="33" bestFit="1" customWidth="1"/>
    <col min="4" max="4" width="13.140625" style="33" bestFit="1" customWidth="1"/>
    <col min="5" max="5" width="12.85546875" style="33" bestFit="1" customWidth="1"/>
    <col min="6" max="6" width="13.28515625" style="33" bestFit="1" customWidth="1"/>
    <col min="7" max="7" width="13.140625" style="33" bestFit="1" customWidth="1"/>
    <col min="8" max="8" width="12.85546875" style="33" bestFit="1" customWidth="1"/>
    <col min="9" max="9" width="13.28515625" style="33" bestFit="1" customWidth="1"/>
    <col min="10" max="10" width="13.140625" style="33" bestFit="1" customWidth="1"/>
    <col min="11" max="11" width="12.85546875" style="33" bestFit="1" customWidth="1"/>
    <col min="12" max="256" width="8.7109375" style="33"/>
    <col min="257" max="257" width="11.85546875" style="33" bestFit="1" customWidth="1"/>
    <col min="258" max="258" width="7.5703125" style="33" customWidth="1"/>
    <col min="259" max="259" width="13.140625" style="33" bestFit="1" customWidth="1"/>
    <col min="260" max="260" width="13.28515625" style="33" bestFit="1" customWidth="1"/>
    <col min="261" max="261" width="12.85546875" style="33" bestFit="1" customWidth="1"/>
    <col min="262" max="262" width="13.140625" style="33" bestFit="1" customWidth="1"/>
    <col min="263" max="263" width="13.28515625" style="33" bestFit="1" customWidth="1"/>
    <col min="264" max="264" width="12.85546875" style="33" bestFit="1" customWidth="1"/>
    <col min="265" max="265" width="13.140625" style="33" bestFit="1" customWidth="1"/>
    <col min="266" max="266" width="13.28515625" style="33" bestFit="1" customWidth="1"/>
    <col min="267" max="267" width="12.85546875" style="33" bestFit="1" customWidth="1"/>
    <col min="268" max="512" width="8.7109375" style="33"/>
    <col min="513" max="513" width="11.85546875" style="33" bestFit="1" customWidth="1"/>
    <col min="514" max="514" width="7.5703125" style="33" customWidth="1"/>
    <col min="515" max="515" width="13.140625" style="33" bestFit="1" customWidth="1"/>
    <col min="516" max="516" width="13.28515625" style="33" bestFit="1" customWidth="1"/>
    <col min="517" max="517" width="12.85546875" style="33" bestFit="1" customWidth="1"/>
    <col min="518" max="518" width="13.140625" style="33" bestFit="1" customWidth="1"/>
    <col min="519" max="519" width="13.28515625" style="33" bestFit="1" customWidth="1"/>
    <col min="520" max="520" width="12.85546875" style="33" bestFit="1" customWidth="1"/>
    <col min="521" max="521" width="13.140625" style="33" bestFit="1" customWidth="1"/>
    <col min="522" max="522" width="13.28515625" style="33" bestFit="1" customWidth="1"/>
    <col min="523" max="523" width="12.85546875" style="33" bestFit="1" customWidth="1"/>
    <col min="524" max="768" width="8.7109375" style="33"/>
    <col min="769" max="769" width="11.85546875" style="33" bestFit="1" customWidth="1"/>
    <col min="770" max="770" width="7.5703125" style="33" customWidth="1"/>
    <col min="771" max="771" width="13.140625" style="33" bestFit="1" customWidth="1"/>
    <col min="772" max="772" width="13.28515625" style="33" bestFit="1" customWidth="1"/>
    <col min="773" max="773" width="12.85546875" style="33" bestFit="1" customWidth="1"/>
    <col min="774" max="774" width="13.140625" style="33" bestFit="1" customWidth="1"/>
    <col min="775" max="775" width="13.28515625" style="33" bestFit="1" customWidth="1"/>
    <col min="776" max="776" width="12.85546875" style="33" bestFit="1" customWidth="1"/>
    <col min="777" max="777" width="13.140625" style="33" bestFit="1" customWidth="1"/>
    <col min="778" max="778" width="13.28515625" style="33" bestFit="1" customWidth="1"/>
    <col min="779" max="779" width="12.85546875" style="33" bestFit="1" customWidth="1"/>
    <col min="780" max="1024" width="8.7109375" style="33"/>
    <col min="1025" max="1025" width="11.85546875" style="33" bestFit="1" customWidth="1"/>
    <col min="1026" max="1026" width="7.5703125" style="33" customWidth="1"/>
    <col min="1027" max="1027" width="13.140625" style="33" bestFit="1" customWidth="1"/>
    <col min="1028" max="1028" width="13.28515625" style="33" bestFit="1" customWidth="1"/>
    <col min="1029" max="1029" width="12.85546875" style="33" bestFit="1" customWidth="1"/>
    <col min="1030" max="1030" width="13.140625" style="33" bestFit="1" customWidth="1"/>
    <col min="1031" max="1031" width="13.28515625" style="33" bestFit="1" customWidth="1"/>
    <col min="1032" max="1032" width="12.85546875" style="33" bestFit="1" customWidth="1"/>
    <col min="1033" max="1033" width="13.140625" style="33" bestFit="1" customWidth="1"/>
    <col min="1034" max="1034" width="13.28515625" style="33" bestFit="1" customWidth="1"/>
    <col min="1035" max="1035" width="12.85546875" style="33" bestFit="1" customWidth="1"/>
    <col min="1036" max="1280" width="8.7109375" style="33"/>
    <col min="1281" max="1281" width="11.85546875" style="33" bestFit="1" customWidth="1"/>
    <col min="1282" max="1282" width="7.5703125" style="33" customWidth="1"/>
    <col min="1283" max="1283" width="13.140625" style="33" bestFit="1" customWidth="1"/>
    <col min="1284" max="1284" width="13.28515625" style="33" bestFit="1" customWidth="1"/>
    <col min="1285" max="1285" width="12.85546875" style="33" bestFit="1" customWidth="1"/>
    <col min="1286" max="1286" width="13.140625" style="33" bestFit="1" customWidth="1"/>
    <col min="1287" max="1287" width="13.28515625" style="33" bestFit="1" customWidth="1"/>
    <col min="1288" max="1288" width="12.85546875" style="33" bestFit="1" customWidth="1"/>
    <col min="1289" max="1289" width="13.140625" style="33" bestFit="1" customWidth="1"/>
    <col min="1290" max="1290" width="13.28515625" style="33" bestFit="1" customWidth="1"/>
    <col min="1291" max="1291" width="12.85546875" style="33" bestFit="1" customWidth="1"/>
    <col min="1292" max="1536" width="8.7109375" style="33"/>
    <col min="1537" max="1537" width="11.85546875" style="33" bestFit="1" customWidth="1"/>
    <col min="1538" max="1538" width="7.5703125" style="33" customWidth="1"/>
    <col min="1539" max="1539" width="13.140625" style="33" bestFit="1" customWidth="1"/>
    <col min="1540" max="1540" width="13.28515625" style="33" bestFit="1" customWidth="1"/>
    <col min="1541" max="1541" width="12.85546875" style="33" bestFit="1" customWidth="1"/>
    <col min="1542" max="1542" width="13.140625" style="33" bestFit="1" customWidth="1"/>
    <col min="1543" max="1543" width="13.28515625" style="33" bestFit="1" customWidth="1"/>
    <col min="1544" max="1544" width="12.85546875" style="33" bestFit="1" customWidth="1"/>
    <col min="1545" max="1545" width="13.140625" style="33" bestFit="1" customWidth="1"/>
    <col min="1546" max="1546" width="13.28515625" style="33" bestFit="1" customWidth="1"/>
    <col min="1547" max="1547" width="12.85546875" style="33" bestFit="1" customWidth="1"/>
    <col min="1548" max="1792" width="8.7109375" style="33"/>
    <col min="1793" max="1793" width="11.85546875" style="33" bestFit="1" customWidth="1"/>
    <col min="1794" max="1794" width="7.5703125" style="33" customWidth="1"/>
    <col min="1795" max="1795" width="13.140625" style="33" bestFit="1" customWidth="1"/>
    <col min="1796" max="1796" width="13.28515625" style="33" bestFit="1" customWidth="1"/>
    <col min="1797" max="1797" width="12.85546875" style="33" bestFit="1" customWidth="1"/>
    <col min="1798" max="1798" width="13.140625" style="33" bestFit="1" customWidth="1"/>
    <col min="1799" max="1799" width="13.28515625" style="33" bestFit="1" customWidth="1"/>
    <col min="1800" max="1800" width="12.85546875" style="33" bestFit="1" customWidth="1"/>
    <col min="1801" max="1801" width="13.140625" style="33" bestFit="1" customWidth="1"/>
    <col min="1802" max="1802" width="13.28515625" style="33" bestFit="1" customWidth="1"/>
    <col min="1803" max="1803" width="12.85546875" style="33" bestFit="1" customWidth="1"/>
    <col min="1804" max="2048" width="8.7109375" style="33"/>
    <col min="2049" max="2049" width="11.85546875" style="33" bestFit="1" customWidth="1"/>
    <col min="2050" max="2050" width="7.5703125" style="33" customWidth="1"/>
    <col min="2051" max="2051" width="13.140625" style="33" bestFit="1" customWidth="1"/>
    <col min="2052" max="2052" width="13.28515625" style="33" bestFit="1" customWidth="1"/>
    <col min="2053" max="2053" width="12.85546875" style="33" bestFit="1" customWidth="1"/>
    <col min="2054" max="2054" width="13.140625" style="33" bestFit="1" customWidth="1"/>
    <col min="2055" max="2055" width="13.28515625" style="33" bestFit="1" customWidth="1"/>
    <col min="2056" max="2056" width="12.85546875" style="33" bestFit="1" customWidth="1"/>
    <col min="2057" max="2057" width="13.140625" style="33" bestFit="1" customWidth="1"/>
    <col min="2058" max="2058" width="13.28515625" style="33" bestFit="1" customWidth="1"/>
    <col min="2059" max="2059" width="12.85546875" style="33" bestFit="1" customWidth="1"/>
    <col min="2060" max="2304" width="8.7109375" style="33"/>
    <col min="2305" max="2305" width="11.85546875" style="33" bestFit="1" customWidth="1"/>
    <col min="2306" max="2306" width="7.5703125" style="33" customWidth="1"/>
    <col min="2307" max="2307" width="13.140625" style="33" bestFit="1" customWidth="1"/>
    <col min="2308" max="2308" width="13.28515625" style="33" bestFit="1" customWidth="1"/>
    <col min="2309" max="2309" width="12.85546875" style="33" bestFit="1" customWidth="1"/>
    <col min="2310" max="2310" width="13.140625" style="33" bestFit="1" customWidth="1"/>
    <col min="2311" max="2311" width="13.28515625" style="33" bestFit="1" customWidth="1"/>
    <col min="2312" max="2312" width="12.85546875" style="33" bestFit="1" customWidth="1"/>
    <col min="2313" max="2313" width="13.140625" style="33" bestFit="1" customWidth="1"/>
    <col min="2314" max="2314" width="13.28515625" style="33" bestFit="1" customWidth="1"/>
    <col min="2315" max="2315" width="12.85546875" style="33" bestFit="1" customWidth="1"/>
    <col min="2316" max="2560" width="8.7109375" style="33"/>
    <col min="2561" max="2561" width="11.85546875" style="33" bestFit="1" customWidth="1"/>
    <col min="2562" max="2562" width="7.5703125" style="33" customWidth="1"/>
    <col min="2563" max="2563" width="13.140625" style="33" bestFit="1" customWidth="1"/>
    <col min="2564" max="2564" width="13.28515625" style="33" bestFit="1" customWidth="1"/>
    <col min="2565" max="2565" width="12.85546875" style="33" bestFit="1" customWidth="1"/>
    <col min="2566" max="2566" width="13.140625" style="33" bestFit="1" customWidth="1"/>
    <col min="2567" max="2567" width="13.28515625" style="33" bestFit="1" customWidth="1"/>
    <col min="2568" max="2568" width="12.85546875" style="33" bestFit="1" customWidth="1"/>
    <col min="2569" max="2569" width="13.140625" style="33" bestFit="1" customWidth="1"/>
    <col min="2570" max="2570" width="13.28515625" style="33" bestFit="1" customWidth="1"/>
    <col min="2571" max="2571" width="12.85546875" style="33" bestFit="1" customWidth="1"/>
    <col min="2572" max="2816" width="8.7109375" style="33"/>
    <col min="2817" max="2817" width="11.85546875" style="33" bestFit="1" customWidth="1"/>
    <col min="2818" max="2818" width="7.5703125" style="33" customWidth="1"/>
    <col min="2819" max="2819" width="13.140625" style="33" bestFit="1" customWidth="1"/>
    <col min="2820" max="2820" width="13.28515625" style="33" bestFit="1" customWidth="1"/>
    <col min="2821" max="2821" width="12.85546875" style="33" bestFit="1" customWidth="1"/>
    <col min="2822" max="2822" width="13.140625" style="33" bestFit="1" customWidth="1"/>
    <col min="2823" max="2823" width="13.28515625" style="33" bestFit="1" customWidth="1"/>
    <col min="2824" max="2824" width="12.85546875" style="33" bestFit="1" customWidth="1"/>
    <col min="2825" max="2825" width="13.140625" style="33" bestFit="1" customWidth="1"/>
    <col min="2826" max="2826" width="13.28515625" style="33" bestFit="1" customWidth="1"/>
    <col min="2827" max="2827" width="12.85546875" style="33" bestFit="1" customWidth="1"/>
    <col min="2828" max="3072" width="8.7109375" style="33"/>
    <col min="3073" max="3073" width="11.85546875" style="33" bestFit="1" customWidth="1"/>
    <col min="3074" max="3074" width="7.5703125" style="33" customWidth="1"/>
    <col min="3075" max="3075" width="13.140625" style="33" bestFit="1" customWidth="1"/>
    <col min="3076" max="3076" width="13.28515625" style="33" bestFit="1" customWidth="1"/>
    <col min="3077" max="3077" width="12.85546875" style="33" bestFit="1" customWidth="1"/>
    <col min="3078" max="3078" width="13.140625" style="33" bestFit="1" customWidth="1"/>
    <col min="3079" max="3079" width="13.28515625" style="33" bestFit="1" customWidth="1"/>
    <col min="3080" max="3080" width="12.85546875" style="33" bestFit="1" customWidth="1"/>
    <col min="3081" max="3081" width="13.140625" style="33" bestFit="1" customWidth="1"/>
    <col min="3082" max="3082" width="13.28515625" style="33" bestFit="1" customWidth="1"/>
    <col min="3083" max="3083" width="12.85546875" style="33" bestFit="1" customWidth="1"/>
    <col min="3084" max="3328" width="8.7109375" style="33"/>
    <col min="3329" max="3329" width="11.85546875" style="33" bestFit="1" customWidth="1"/>
    <col min="3330" max="3330" width="7.5703125" style="33" customWidth="1"/>
    <col min="3331" max="3331" width="13.140625" style="33" bestFit="1" customWidth="1"/>
    <col min="3332" max="3332" width="13.28515625" style="33" bestFit="1" customWidth="1"/>
    <col min="3333" max="3333" width="12.85546875" style="33" bestFit="1" customWidth="1"/>
    <col min="3334" max="3334" width="13.140625" style="33" bestFit="1" customWidth="1"/>
    <col min="3335" max="3335" width="13.28515625" style="33" bestFit="1" customWidth="1"/>
    <col min="3336" max="3336" width="12.85546875" style="33" bestFit="1" customWidth="1"/>
    <col min="3337" max="3337" width="13.140625" style="33" bestFit="1" customWidth="1"/>
    <col min="3338" max="3338" width="13.28515625" style="33" bestFit="1" customWidth="1"/>
    <col min="3339" max="3339" width="12.85546875" style="33" bestFit="1" customWidth="1"/>
    <col min="3340" max="3584" width="8.7109375" style="33"/>
    <col min="3585" max="3585" width="11.85546875" style="33" bestFit="1" customWidth="1"/>
    <col min="3586" max="3586" width="7.5703125" style="33" customWidth="1"/>
    <col min="3587" max="3587" width="13.140625" style="33" bestFit="1" customWidth="1"/>
    <col min="3588" max="3588" width="13.28515625" style="33" bestFit="1" customWidth="1"/>
    <col min="3589" max="3589" width="12.85546875" style="33" bestFit="1" customWidth="1"/>
    <col min="3590" max="3590" width="13.140625" style="33" bestFit="1" customWidth="1"/>
    <col min="3591" max="3591" width="13.28515625" style="33" bestFit="1" customWidth="1"/>
    <col min="3592" max="3592" width="12.85546875" style="33" bestFit="1" customWidth="1"/>
    <col min="3593" max="3593" width="13.140625" style="33" bestFit="1" customWidth="1"/>
    <col min="3594" max="3594" width="13.28515625" style="33" bestFit="1" customWidth="1"/>
    <col min="3595" max="3595" width="12.85546875" style="33" bestFit="1" customWidth="1"/>
    <col min="3596" max="3840" width="8.7109375" style="33"/>
    <col min="3841" max="3841" width="11.85546875" style="33" bestFit="1" customWidth="1"/>
    <col min="3842" max="3842" width="7.5703125" style="33" customWidth="1"/>
    <col min="3843" max="3843" width="13.140625" style="33" bestFit="1" customWidth="1"/>
    <col min="3844" max="3844" width="13.28515625" style="33" bestFit="1" customWidth="1"/>
    <col min="3845" max="3845" width="12.85546875" style="33" bestFit="1" customWidth="1"/>
    <col min="3846" max="3846" width="13.140625" style="33" bestFit="1" customWidth="1"/>
    <col min="3847" max="3847" width="13.28515625" style="33" bestFit="1" customWidth="1"/>
    <col min="3848" max="3848" width="12.85546875" style="33" bestFit="1" customWidth="1"/>
    <col min="3849" max="3849" width="13.140625" style="33" bestFit="1" customWidth="1"/>
    <col min="3850" max="3850" width="13.28515625" style="33" bestFit="1" customWidth="1"/>
    <col min="3851" max="3851" width="12.85546875" style="33" bestFit="1" customWidth="1"/>
    <col min="3852" max="4096" width="8.7109375" style="33"/>
    <col min="4097" max="4097" width="11.85546875" style="33" bestFit="1" customWidth="1"/>
    <col min="4098" max="4098" width="7.5703125" style="33" customWidth="1"/>
    <col min="4099" max="4099" width="13.140625" style="33" bestFit="1" customWidth="1"/>
    <col min="4100" max="4100" width="13.28515625" style="33" bestFit="1" customWidth="1"/>
    <col min="4101" max="4101" width="12.85546875" style="33" bestFit="1" customWidth="1"/>
    <col min="4102" max="4102" width="13.140625" style="33" bestFit="1" customWidth="1"/>
    <col min="4103" max="4103" width="13.28515625" style="33" bestFit="1" customWidth="1"/>
    <col min="4104" max="4104" width="12.85546875" style="33" bestFit="1" customWidth="1"/>
    <col min="4105" max="4105" width="13.140625" style="33" bestFit="1" customWidth="1"/>
    <col min="4106" max="4106" width="13.28515625" style="33" bestFit="1" customWidth="1"/>
    <col min="4107" max="4107" width="12.85546875" style="33" bestFit="1" customWidth="1"/>
    <col min="4108" max="4352" width="8.7109375" style="33"/>
    <col min="4353" max="4353" width="11.85546875" style="33" bestFit="1" customWidth="1"/>
    <col min="4354" max="4354" width="7.5703125" style="33" customWidth="1"/>
    <col min="4355" max="4355" width="13.140625" style="33" bestFit="1" customWidth="1"/>
    <col min="4356" max="4356" width="13.28515625" style="33" bestFit="1" customWidth="1"/>
    <col min="4357" max="4357" width="12.85546875" style="33" bestFit="1" customWidth="1"/>
    <col min="4358" max="4358" width="13.140625" style="33" bestFit="1" customWidth="1"/>
    <col min="4359" max="4359" width="13.28515625" style="33" bestFit="1" customWidth="1"/>
    <col min="4360" max="4360" width="12.85546875" style="33" bestFit="1" customWidth="1"/>
    <col min="4361" max="4361" width="13.140625" style="33" bestFit="1" customWidth="1"/>
    <col min="4362" max="4362" width="13.28515625" style="33" bestFit="1" customWidth="1"/>
    <col min="4363" max="4363" width="12.85546875" style="33" bestFit="1" customWidth="1"/>
    <col min="4364" max="4608" width="8.7109375" style="33"/>
    <col min="4609" max="4609" width="11.85546875" style="33" bestFit="1" customWidth="1"/>
    <col min="4610" max="4610" width="7.5703125" style="33" customWidth="1"/>
    <col min="4611" max="4611" width="13.140625" style="33" bestFit="1" customWidth="1"/>
    <col min="4612" max="4612" width="13.28515625" style="33" bestFit="1" customWidth="1"/>
    <col min="4613" max="4613" width="12.85546875" style="33" bestFit="1" customWidth="1"/>
    <col min="4614" max="4614" width="13.140625" style="33" bestFit="1" customWidth="1"/>
    <col min="4615" max="4615" width="13.28515625" style="33" bestFit="1" customWidth="1"/>
    <col min="4616" max="4616" width="12.85546875" style="33" bestFit="1" customWidth="1"/>
    <col min="4617" max="4617" width="13.140625" style="33" bestFit="1" customWidth="1"/>
    <col min="4618" max="4618" width="13.28515625" style="33" bestFit="1" customWidth="1"/>
    <col min="4619" max="4619" width="12.85546875" style="33" bestFit="1" customWidth="1"/>
    <col min="4620" max="4864" width="8.7109375" style="33"/>
    <col min="4865" max="4865" width="11.85546875" style="33" bestFit="1" customWidth="1"/>
    <col min="4866" max="4866" width="7.5703125" style="33" customWidth="1"/>
    <col min="4867" max="4867" width="13.140625" style="33" bestFit="1" customWidth="1"/>
    <col min="4868" max="4868" width="13.28515625" style="33" bestFit="1" customWidth="1"/>
    <col min="4869" max="4869" width="12.85546875" style="33" bestFit="1" customWidth="1"/>
    <col min="4870" max="4870" width="13.140625" style="33" bestFit="1" customWidth="1"/>
    <col min="4871" max="4871" width="13.28515625" style="33" bestFit="1" customWidth="1"/>
    <col min="4872" max="4872" width="12.85546875" style="33" bestFit="1" customWidth="1"/>
    <col min="4873" max="4873" width="13.140625" style="33" bestFit="1" customWidth="1"/>
    <col min="4874" max="4874" width="13.28515625" style="33" bestFit="1" customWidth="1"/>
    <col min="4875" max="4875" width="12.85546875" style="33" bestFit="1" customWidth="1"/>
    <col min="4876" max="5120" width="8.7109375" style="33"/>
    <col min="5121" max="5121" width="11.85546875" style="33" bestFit="1" customWidth="1"/>
    <col min="5122" max="5122" width="7.5703125" style="33" customWidth="1"/>
    <col min="5123" max="5123" width="13.140625" style="33" bestFit="1" customWidth="1"/>
    <col min="5124" max="5124" width="13.28515625" style="33" bestFit="1" customWidth="1"/>
    <col min="5125" max="5125" width="12.85546875" style="33" bestFit="1" customWidth="1"/>
    <col min="5126" max="5126" width="13.140625" style="33" bestFit="1" customWidth="1"/>
    <col min="5127" max="5127" width="13.28515625" style="33" bestFit="1" customWidth="1"/>
    <col min="5128" max="5128" width="12.85546875" style="33" bestFit="1" customWidth="1"/>
    <col min="5129" max="5129" width="13.140625" style="33" bestFit="1" customWidth="1"/>
    <col min="5130" max="5130" width="13.28515625" style="33" bestFit="1" customWidth="1"/>
    <col min="5131" max="5131" width="12.85546875" style="33" bestFit="1" customWidth="1"/>
    <col min="5132" max="5376" width="8.7109375" style="33"/>
    <col min="5377" max="5377" width="11.85546875" style="33" bestFit="1" customWidth="1"/>
    <col min="5378" max="5378" width="7.5703125" style="33" customWidth="1"/>
    <col min="5379" max="5379" width="13.140625" style="33" bestFit="1" customWidth="1"/>
    <col min="5380" max="5380" width="13.28515625" style="33" bestFit="1" customWidth="1"/>
    <col min="5381" max="5381" width="12.85546875" style="33" bestFit="1" customWidth="1"/>
    <col min="5382" max="5382" width="13.140625" style="33" bestFit="1" customWidth="1"/>
    <col min="5383" max="5383" width="13.28515625" style="33" bestFit="1" customWidth="1"/>
    <col min="5384" max="5384" width="12.85546875" style="33" bestFit="1" customWidth="1"/>
    <col min="5385" max="5385" width="13.140625" style="33" bestFit="1" customWidth="1"/>
    <col min="5386" max="5386" width="13.28515625" style="33" bestFit="1" customWidth="1"/>
    <col min="5387" max="5387" width="12.85546875" style="33" bestFit="1" customWidth="1"/>
    <col min="5388" max="5632" width="8.7109375" style="33"/>
    <col min="5633" max="5633" width="11.85546875" style="33" bestFit="1" customWidth="1"/>
    <col min="5634" max="5634" width="7.5703125" style="33" customWidth="1"/>
    <col min="5635" max="5635" width="13.140625" style="33" bestFit="1" customWidth="1"/>
    <col min="5636" max="5636" width="13.28515625" style="33" bestFit="1" customWidth="1"/>
    <col min="5637" max="5637" width="12.85546875" style="33" bestFit="1" customWidth="1"/>
    <col min="5638" max="5638" width="13.140625" style="33" bestFit="1" customWidth="1"/>
    <col min="5639" max="5639" width="13.28515625" style="33" bestFit="1" customWidth="1"/>
    <col min="5640" max="5640" width="12.85546875" style="33" bestFit="1" customWidth="1"/>
    <col min="5641" max="5641" width="13.140625" style="33" bestFit="1" customWidth="1"/>
    <col min="5642" max="5642" width="13.28515625" style="33" bestFit="1" customWidth="1"/>
    <col min="5643" max="5643" width="12.85546875" style="33" bestFit="1" customWidth="1"/>
    <col min="5644" max="5888" width="8.7109375" style="33"/>
    <col min="5889" max="5889" width="11.85546875" style="33" bestFit="1" customWidth="1"/>
    <col min="5890" max="5890" width="7.5703125" style="33" customWidth="1"/>
    <col min="5891" max="5891" width="13.140625" style="33" bestFit="1" customWidth="1"/>
    <col min="5892" max="5892" width="13.28515625" style="33" bestFit="1" customWidth="1"/>
    <col min="5893" max="5893" width="12.85546875" style="33" bestFit="1" customWidth="1"/>
    <col min="5894" max="5894" width="13.140625" style="33" bestFit="1" customWidth="1"/>
    <col min="5895" max="5895" width="13.28515625" style="33" bestFit="1" customWidth="1"/>
    <col min="5896" max="5896" width="12.85546875" style="33" bestFit="1" customWidth="1"/>
    <col min="5897" max="5897" width="13.140625" style="33" bestFit="1" customWidth="1"/>
    <col min="5898" max="5898" width="13.28515625" style="33" bestFit="1" customWidth="1"/>
    <col min="5899" max="5899" width="12.85546875" style="33" bestFit="1" customWidth="1"/>
    <col min="5900" max="6144" width="8.7109375" style="33"/>
    <col min="6145" max="6145" width="11.85546875" style="33" bestFit="1" customWidth="1"/>
    <col min="6146" max="6146" width="7.5703125" style="33" customWidth="1"/>
    <col min="6147" max="6147" width="13.140625" style="33" bestFit="1" customWidth="1"/>
    <col min="6148" max="6148" width="13.28515625" style="33" bestFit="1" customWidth="1"/>
    <col min="6149" max="6149" width="12.85546875" style="33" bestFit="1" customWidth="1"/>
    <col min="6150" max="6150" width="13.140625" style="33" bestFit="1" customWidth="1"/>
    <col min="6151" max="6151" width="13.28515625" style="33" bestFit="1" customWidth="1"/>
    <col min="6152" max="6152" width="12.85546875" style="33" bestFit="1" customWidth="1"/>
    <col min="6153" max="6153" width="13.140625" style="33" bestFit="1" customWidth="1"/>
    <col min="6154" max="6154" width="13.28515625" style="33" bestFit="1" customWidth="1"/>
    <col min="6155" max="6155" width="12.85546875" style="33" bestFit="1" customWidth="1"/>
    <col min="6156" max="6400" width="8.7109375" style="33"/>
    <col min="6401" max="6401" width="11.85546875" style="33" bestFit="1" customWidth="1"/>
    <col min="6402" max="6402" width="7.5703125" style="33" customWidth="1"/>
    <col min="6403" max="6403" width="13.140625" style="33" bestFit="1" customWidth="1"/>
    <col min="6404" max="6404" width="13.28515625" style="33" bestFit="1" customWidth="1"/>
    <col min="6405" max="6405" width="12.85546875" style="33" bestFit="1" customWidth="1"/>
    <col min="6406" max="6406" width="13.140625" style="33" bestFit="1" customWidth="1"/>
    <col min="6407" max="6407" width="13.28515625" style="33" bestFit="1" customWidth="1"/>
    <col min="6408" max="6408" width="12.85546875" style="33" bestFit="1" customWidth="1"/>
    <col min="6409" max="6409" width="13.140625" style="33" bestFit="1" customWidth="1"/>
    <col min="6410" max="6410" width="13.28515625" style="33" bestFit="1" customWidth="1"/>
    <col min="6411" max="6411" width="12.85546875" style="33" bestFit="1" customWidth="1"/>
    <col min="6412" max="6656" width="8.7109375" style="33"/>
    <col min="6657" max="6657" width="11.85546875" style="33" bestFit="1" customWidth="1"/>
    <col min="6658" max="6658" width="7.5703125" style="33" customWidth="1"/>
    <col min="6659" max="6659" width="13.140625" style="33" bestFit="1" customWidth="1"/>
    <col min="6660" max="6660" width="13.28515625" style="33" bestFit="1" customWidth="1"/>
    <col min="6661" max="6661" width="12.85546875" style="33" bestFit="1" customWidth="1"/>
    <col min="6662" max="6662" width="13.140625" style="33" bestFit="1" customWidth="1"/>
    <col min="6663" max="6663" width="13.28515625" style="33" bestFit="1" customWidth="1"/>
    <col min="6664" max="6664" width="12.85546875" style="33" bestFit="1" customWidth="1"/>
    <col min="6665" max="6665" width="13.140625" style="33" bestFit="1" customWidth="1"/>
    <col min="6666" max="6666" width="13.28515625" style="33" bestFit="1" customWidth="1"/>
    <col min="6667" max="6667" width="12.85546875" style="33" bestFit="1" customWidth="1"/>
    <col min="6668" max="6912" width="8.7109375" style="33"/>
    <col min="6913" max="6913" width="11.85546875" style="33" bestFit="1" customWidth="1"/>
    <col min="6914" max="6914" width="7.5703125" style="33" customWidth="1"/>
    <col min="6915" max="6915" width="13.140625" style="33" bestFit="1" customWidth="1"/>
    <col min="6916" max="6916" width="13.28515625" style="33" bestFit="1" customWidth="1"/>
    <col min="6917" max="6917" width="12.85546875" style="33" bestFit="1" customWidth="1"/>
    <col min="6918" max="6918" width="13.140625" style="33" bestFit="1" customWidth="1"/>
    <col min="6919" max="6919" width="13.28515625" style="33" bestFit="1" customWidth="1"/>
    <col min="6920" max="6920" width="12.85546875" style="33" bestFit="1" customWidth="1"/>
    <col min="6921" max="6921" width="13.140625" style="33" bestFit="1" customWidth="1"/>
    <col min="6922" max="6922" width="13.28515625" style="33" bestFit="1" customWidth="1"/>
    <col min="6923" max="6923" width="12.85546875" style="33" bestFit="1" customWidth="1"/>
    <col min="6924" max="7168" width="8.7109375" style="33"/>
    <col min="7169" max="7169" width="11.85546875" style="33" bestFit="1" customWidth="1"/>
    <col min="7170" max="7170" width="7.5703125" style="33" customWidth="1"/>
    <col min="7171" max="7171" width="13.140625" style="33" bestFit="1" customWidth="1"/>
    <col min="7172" max="7172" width="13.28515625" style="33" bestFit="1" customWidth="1"/>
    <col min="7173" max="7173" width="12.85546875" style="33" bestFit="1" customWidth="1"/>
    <col min="7174" max="7174" width="13.140625" style="33" bestFit="1" customWidth="1"/>
    <col min="7175" max="7175" width="13.28515625" style="33" bestFit="1" customWidth="1"/>
    <col min="7176" max="7176" width="12.85546875" style="33" bestFit="1" customWidth="1"/>
    <col min="7177" max="7177" width="13.140625" style="33" bestFit="1" customWidth="1"/>
    <col min="7178" max="7178" width="13.28515625" style="33" bestFit="1" customWidth="1"/>
    <col min="7179" max="7179" width="12.85546875" style="33" bestFit="1" customWidth="1"/>
    <col min="7180" max="7424" width="8.7109375" style="33"/>
    <col min="7425" max="7425" width="11.85546875" style="33" bestFit="1" customWidth="1"/>
    <col min="7426" max="7426" width="7.5703125" style="33" customWidth="1"/>
    <col min="7427" max="7427" width="13.140625" style="33" bestFit="1" customWidth="1"/>
    <col min="7428" max="7428" width="13.28515625" style="33" bestFit="1" customWidth="1"/>
    <col min="7429" max="7429" width="12.85546875" style="33" bestFit="1" customWidth="1"/>
    <col min="7430" max="7430" width="13.140625" style="33" bestFit="1" customWidth="1"/>
    <col min="7431" max="7431" width="13.28515625" style="33" bestFit="1" customWidth="1"/>
    <col min="7432" max="7432" width="12.85546875" style="33" bestFit="1" customWidth="1"/>
    <col min="7433" max="7433" width="13.140625" style="33" bestFit="1" customWidth="1"/>
    <col min="7434" max="7434" width="13.28515625" style="33" bestFit="1" customWidth="1"/>
    <col min="7435" max="7435" width="12.85546875" style="33" bestFit="1" customWidth="1"/>
    <col min="7436" max="7680" width="8.7109375" style="33"/>
    <col min="7681" max="7681" width="11.85546875" style="33" bestFit="1" customWidth="1"/>
    <col min="7682" max="7682" width="7.5703125" style="33" customWidth="1"/>
    <col min="7683" max="7683" width="13.140625" style="33" bestFit="1" customWidth="1"/>
    <col min="7684" max="7684" width="13.28515625" style="33" bestFit="1" customWidth="1"/>
    <col min="7685" max="7685" width="12.85546875" style="33" bestFit="1" customWidth="1"/>
    <col min="7686" max="7686" width="13.140625" style="33" bestFit="1" customWidth="1"/>
    <col min="7687" max="7687" width="13.28515625" style="33" bestFit="1" customWidth="1"/>
    <col min="7688" max="7688" width="12.85546875" style="33" bestFit="1" customWidth="1"/>
    <col min="7689" max="7689" width="13.140625" style="33" bestFit="1" customWidth="1"/>
    <col min="7690" max="7690" width="13.28515625" style="33" bestFit="1" customWidth="1"/>
    <col min="7691" max="7691" width="12.85546875" style="33" bestFit="1" customWidth="1"/>
    <col min="7692" max="7936" width="8.7109375" style="33"/>
    <col min="7937" max="7937" width="11.85546875" style="33" bestFit="1" customWidth="1"/>
    <col min="7938" max="7938" width="7.5703125" style="33" customWidth="1"/>
    <col min="7939" max="7939" width="13.140625" style="33" bestFit="1" customWidth="1"/>
    <col min="7940" max="7940" width="13.28515625" style="33" bestFit="1" customWidth="1"/>
    <col min="7941" max="7941" width="12.85546875" style="33" bestFit="1" customWidth="1"/>
    <col min="7942" max="7942" width="13.140625" style="33" bestFit="1" customWidth="1"/>
    <col min="7943" max="7943" width="13.28515625" style="33" bestFit="1" customWidth="1"/>
    <col min="7944" max="7944" width="12.85546875" style="33" bestFit="1" customWidth="1"/>
    <col min="7945" max="7945" width="13.140625" style="33" bestFit="1" customWidth="1"/>
    <col min="7946" max="7946" width="13.28515625" style="33" bestFit="1" customWidth="1"/>
    <col min="7947" max="7947" width="12.85546875" style="33" bestFit="1" customWidth="1"/>
    <col min="7948" max="8192" width="8.7109375" style="33"/>
    <col min="8193" max="8193" width="11.85546875" style="33" bestFit="1" customWidth="1"/>
    <col min="8194" max="8194" width="7.5703125" style="33" customWidth="1"/>
    <col min="8195" max="8195" width="13.140625" style="33" bestFit="1" customWidth="1"/>
    <col min="8196" max="8196" width="13.28515625" style="33" bestFit="1" customWidth="1"/>
    <col min="8197" max="8197" width="12.85546875" style="33" bestFit="1" customWidth="1"/>
    <col min="8198" max="8198" width="13.140625" style="33" bestFit="1" customWidth="1"/>
    <col min="8199" max="8199" width="13.28515625" style="33" bestFit="1" customWidth="1"/>
    <col min="8200" max="8200" width="12.85546875" style="33" bestFit="1" customWidth="1"/>
    <col min="8201" max="8201" width="13.140625" style="33" bestFit="1" customWidth="1"/>
    <col min="8202" max="8202" width="13.28515625" style="33" bestFit="1" customWidth="1"/>
    <col min="8203" max="8203" width="12.85546875" style="33" bestFit="1" customWidth="1"/>
    <col min="8204" max="8448" width="8.7109375" style="33"/>
    <col min="8449" max="8449" width="11.85546875" style="33" bestFit="1" customWidth="1"/>
    <col min="8450" max="8450" width="7.5703125" style="33" customWidth="1"/>
    <col min="8451" max="8451" width="13.140625" style="33" bestFit="1" customWidth="1"/>
    <col min="8452" max="8452" width="13.28515625" style="33" bestFit="1" customWidth="1"/>
    <col min="8453" max="8453" width="12.85546875" style="33" bestFit="1" customWidth="1"/>
    <col min="8454" max="8454" width="13.140625" style="33" bestFit="1" customWidth="1"/>
    <col min="8455" max="8455" width="13.28515625" style="33" bestFit="1" customWidth="1"/>
    <col min="8456" max="8456" width="12.85546875" style="33" bestFit="1" customWidth="1"/>
    <col min="8457" max="8457" width="13.140625" style="33" bestFit="1" customWidth="1"/>
    <col min="8458" max="8458" width="13.28515625" style="33" bestFit="1" customWidth="1"/>
    <col min="8459" max="8459" width="12.85546875" style="33" bestFit="1" customWidth="1"/>
    <col min="8460" max="8704" width="8.7109375" style="33"/>
    <col min="8705" max="8705" width="11.85546875" style="33" bestFit="1" customWidth="1"/>
    <col min="8706" max="8706" width="7.5703125" style="33" customWidth="1"/>
    <col min="8707" max="8707" width="13.140625" style="33" bestFit="1" customWidth="1"/>
    <col min="8708" max="8708" width="13.28515625" style="33" bestFit="1" customWidth="1"/>
    <col min="8709" max="8709" width="12.85546875" style="33" bestFit="1" customWidth="1"/>
    <col min="8710" max="8710" width="13.140625" style="33" bestFit="1" customWidth="1"/>
    <col min="8711" max="8711" width="13.28515625" style="33" bestFit="1" customWidth="1"/>
    <col min="8712" max="8712" width="12.85546875" style="33" bestFit="1" customWidth="1"/>
    <col min="8713" max="8713" width="13.140625" style="33" bestFit="1" customWidth="1"/>
    <col min="8714" max="8714" width="13.28515625" style="33" bestFit="1" customWidth="1"/>
    <col min="8715" max="8715" width="12.85546875" style="33" bestFit="1" customWidth="1"/>
    <col min="8716" max="8960" width="8.7109375" style="33"/>
    <col min="8961" max="8961" width="11.85546875" style="33" bestFit="1" customWidth="1"/>
    <col min="8962" max="8962" width="7.5703125" style="33" customWidth="1"/>
    <col min="8963" max="8963" width="13.140625" style="33" bestFit="1" customWidth="1"/>
    <col min="8964" max="8964" width="13.28515625" style="33" bestFit="1" customWidth="1"/>
    <col min="8965" max="8965" width="12.85546875" style="33" bestFit="1" customWidth="1"/>
    <col min="8966" max="8966" width="13.140625" style="33" bestFit="1" customWidth="1"/>
    <col min="8967" max="8967" width="13.28515625" style="33" bestFit="1" customWidth="1"/>
    <col min="8968" max="8968" width="12.85546875" style="33" bestFit="1" customWidth="1"/>
    <col min="8969" max="8969" width="13.140625" style="33" bestFit="1" customWidth="1"/>
    <col min="8970" max="8970" width="13.28515625" style="33" bestFit="1" customWidth="1"/>
    <col min="8971" max="8971" width="12.85546875" style="33" bestFit="1" customWidth="1"/>
    <col min="8972" max="9216" width="8.7109375" style="33"/>
    <col min="9217" max="9217" width="11.85546875" style="33" bestFit="1" customWidth="1"/>
    <col min="9218" max="9218" width="7.5703125" style="33" customWidth="1"/>
    <col min="9219" max="9219" width="13.140625" style="33" bestFit="1" customWidth="1"/>
    <col min="9220" max="9220" width="13.28515625" style="33" bestFit="1" customWidth="1"/>
    <col min="9221" max="9221" width="12.85546875" style="33" bestFit="1" customWidth="1"/>
    <col min="9222" max="9222" width="13.140625" style="33" bestFit="1" customWidth="1"/>
    <col min="9223" max="9223" width="13.28515625" style="33" bestFit="1" customWidth="1"/>
    <col min="9224" max="9224" width="12.85546875" style="33" bestFit="1" customWidth="1"/>
    <col min="9225" max="9225" width="13.140625" style="33" bestFit="1" customWidth="1"/>
    <col min="9226" max="9226" width="13.28515625" style="33" bestFit="1" customWidth="1"/>
    <col min="9227" max="9227" width="12.85546875" style="33" bestFit="1" customWidth="1"/>
    <col min="9228" max="9472" width="8.7109375" style="33"/>
    <col min="9473" max="9473" width="11.85546875" style="33" bestFit="1" customWidth="1"/>
    <col min="9474" max="9474" width="7.5703125" style="33" customWidth="1"/>
    <col min="9475" max="9475" width="13.140625" style="33" bestFit="1" customWidth="1"/>
    <col min="9476" max="9476" width="13.28515625" style="33" bestFit="1" customWidth="1"/>
    <col min="9477" max="9477" width="12.85546875" style="33" bestFit="1" customWidth="1"/>
    <col min="9478" max="9478" width="13.140625" style="33" bestFit="1" customWidth="1"/>
    <col min="9479" max="9479" width="13.28515625" style="33" bestFit="1" customWidth="1"/>
    <col min="9480" max="9480" width="12.85546875" style="33" bestFit="1" customWidth="1"/>
    <col min="9481" max="9481" width="13.140625" style="33" bestFit="1" customWidth="1"/>
    <col min="9482" max="9482" width="13.28515625" style="33" bestFit="1" customWidth="1"/>
    <col min="9483" max="9483" width="12.85546875" style="33" bestFit="1" customWidth="1"/>
    <col min="9484" max="9728" width="8.7109375" style="33"/>
    <col min="9729" max="9729" width="11.85546875" style="33" bestFit="1" customWidth="1"/>
    <col min="9730" max="9730" width="7.5703125" style="33" customWidth="1"/>
    <col min="9731" max="9731" width="13.140625" style="33" bestFit="1" customWidth="1"/>
    <col min="9732" max="9732" width="13.28515625" style="33" bestFit="1" customWidth="1"/>
    <col min="9733" max="9733" width="12.85546875" style="33" bestFit="1" customWidth="1"/>
    <col min="9734" max="9734" width="13.140625" style="33" bestFit="1" customWidth="1"/>
    <col min="9735" max="9735" width="13.28515625" style="33" bestFit="1" customWidth="1"/>
    <col min="9736" max="9736" width="12.85546875" style="33" bestFit="1" customWidth="1"/>
    <col min="9737" max="9737" width="13.140625" style="33" bestFit="1" customWidth="1"/>
    <col min="9738" max="9738" width="13.28515625" style="33" bestFit="1" customWidth="1"/>
    <col min="9739" max="9739" width="12.85546875" style="33" bestFit="1" customWidth="1"/>
    <col min="9740" max="9984" width="8.7109375" style="33"/>
    <col min="9985" max="9985" width="11.85546875" style="33" bestFit="1" customWidth="1"/>
    <col min="9986" max="9986" width="7.5703125" style="33" customWidth="1"/>
    <col min="9987" max="9987" width="13.140625" style="33" bestFit="1" customWidth="1"/>
    <col min="9988" max="9988" width="13.28515625" style="33" bestFit="1" customWidth="1"/>
    <col min="9989" max="9989" width="12.85546875" style="33" bestFit="1" customWidth="1"/>
    <col min="9990" max="9990" width="13.140625" style="33" bestFit="1" customWidth="1"/>
    <col min="9991" max="9991" width="13.28515625" style="33" bestFit="1" customWidth="1"/>
    <col min="9992" max="9992" width="12.85546875" style="33" bestFit="1" customWidth="1"/>
    <col min="9993" max="9993" width="13.140625" style="33" bestFit="1" customWidth="1"/>
    <col min="9994" max="9994" width="13.28515625" style="33" bestFit="1" customWidth="1"/>
    <col min="9995" max="9995" width="12.85546875" style="33" bestFit="1" customWidth="1"/>
    <col min="9996" max="10240" width="8.7109375" style="33"/>
    <col min="10241" max="10241" width="11.85546875" style="33" bestFit="1" customWidth="1"/>
    <col min="10242" max="10242" width="7.5703125" style="33" customWidth="1"/>
    <col min="10243" max="10243" width="13.140625" style="33" bestFit="1" customWidth="1"/>
    <col min="10244" max="10244" width="13.28515625" style="33" bestFit="1" customWidth="1"/>
    <col min="10245" max="10245" width="12.85546875" style="33" bestFit="1" customWidth="1"/>
    <col min="10246" max="10246" width="13.140625" style="33" bestFit="1" customWidth="1"/>
    <col min="10247" max="10247" width="13.28515625" style="33" bestFit="1" customWidth="1"/>
    <col min="10248" max="10248" width="12.85546875" style="33" bestFit="1" customWidth="1"/>
    <col min="10249" max="10249" width="13.140625" style="33" bestFit="1" customWidth="1"/>
    <col min="10250" max="10250" width="13.28515625" style="33" bestFit="1" customWidth="1"/>
    <col min="10251" max="10251" width="12.85546875" style="33" bestFit="1" customWidth="1"/>
    <col min="10252" max="10496" width="8.7109375" style="33"/>
    <col min="10497" max="10497" width="11.85546875" style="33" bestFit="1" customWidth="1"/>
    <col min="10498" max="10498" width="7.5703125" style="33" customWidth="1"/>
    <col min="10499" max="10499" width="13.140625" style="33" bestFit="1" customWidth="1"/>
    <col min="10500" max="10500" width="13.28515625" style="33" bestFit="1" customWidth="1"/>
    <col min="10501" max="10501" width="12.85546875" style="33" bestFit="1" customWidth="1"/>
    <col min="10502" max="10502" width="13.140625" style="33" bestFit="1" customWidth="1"/>
    <col min="10503" max="10503" width="13.28515625" style="33" bestFit="1" customWidth="1"/>
    <col min="10504" max="10504" width="12.85546875" style="33" bestFit="1" customWidth="1"/>
    <col min="10505" max="10505" width="13.140625" style="33" bestFit="1" customWidth="1"/>
    <col min="10506" max="10506" width="13.28515625" style="33" bestFit="1" customWidth="1"/>
    <col min="10507" max="10507" width="12.85546875" style="33" bestFit="1" customWidth="1"/>
    <col min="10508" max="10752" width="8.7109375" style="33"/>
    <col min="10753" max="10753" width="11.85546875" style="33" bestFit="1" customWidth="1"/>
    <col min="10754" max="10754" width="7.5703125" style="33" customWidth="1"/>
    <col min="10755" max="10755" width="13.140625" style="33" bestFit="1" customWidth="1"/>
    <col min="10756" max="10756" width="13.28515625" style="33" bestFit="1" customWidth="1"/>
    <col min="10757" max="10757" width="12.85546875" style="33" bestFit="1" customWidth="1"/>
    <col min="10758" max="10758" width="13.140625" style="33" bestFit="1" customWidth="1"/>
    <col min="10759" max="10759" width="13.28515625" style="33" bestFit="1" customWidth="1"/>
    <col min="10760" max="10760" width="12.85546875" style="33" bestFit="1" customWidth="1"/>
    <col min="10761" max="10761" width="13.140625" style="33" bestFit="1" customWidth="1"/>
    <col min="10762" max="10762" width="13.28515625" style="33" bestFit="1" customWidth="1"/>
    <col min="10763" max="10763" width="12.85546875" style="33" bestFit="1" customWidth="1"/>
    <col min="10764" max="11008" width="8.7109375" style="33"/>
    <col min="11009" max="11009" width="11.85546875" style="33" bestFit="1" customWidth="1"/>
    <col min="11010" max="11010" width="7.5703125" style="33" customWidth="1"/>
    <col min="11011" max="11011" width="13.140625" style="33" bestFit="1" customWidth="1"/>
    <col min="11012" max="11012" width="13.28515625" style="33" bestFit="1" customWidth="1"/>
    <col min="11013" max="11013" width="12.85546875" style="33" bestFit="1" customWidth="1"/>
    <col min="11014" max="11014" width="13.140625" style="33" bestFit="1" customWidth="1"/>
    <col min="11015" max="11015" width="13.28515625" style="33" bestFit="1" customWidth="1"/>
    <col min="11016" max="11016" width="12.85546875" style="33" bestFit="1" customWidth="1"/>
    <col min="11017" max="11017" width="13.140625" style="33" bestFit="1" customWidth="1"/>
    <col min="11018" max="11018" width="13.28515625" style="33" bestFit="1" customWidth="1"/>
    <col min="11019" max="11019" width="12.85546875" style="33" bestFit="1" customWidth="1"/>
    <col min="11020" max="11264" width="8.7109375" style="33"/>
    <col min="11265" max="11265" width="11.85546875" style="33" bestFit="1" customWidth="1"/>
    <col min="11266" max="11266" width="7.5703125" style="33" customWidth="1"/>
    <col min="11267" max="11267" width="13.140625" style="33" bestFit="1" customWidth="1"/>
    <col min="11268" max="11268" width="13.28515625" style="33" bestFit="1" customWidth="1"/>
    <col min="11269" max="11269" width="12.85546875" style="33" bestFit="1" customWidth="1"/>
    <col min="11270" max="11270" width="13.140625" style="33" bestFit="1" customWidth="1"/>
    <col min="11271" max="11271" width="13.28515625" style="33" bestFit="1" customWidth="1"/>
    <col min="11272" max="11272" width="12.85546875" style="33" bestFit="1" customWidth="1"/>
    <col min="11273" max="11273" width="13.140625" style="33" bestFit="1" customWidth="1"/>
    <col min="11274" max="11274" width="13.28515625" style="33" bestFit="1" customWidth="1"/>
    <col min="11275" max="11275" width="12.85546875" style="33" bestFit="1" customWidth="1"/>
    <col min="11276" max="11520" width="8.7109375" style="33"/>
    <col min="11521" max="11521" width="11.85546875" style="33" bestFit="1" customWidth="1"/>
    <col min="11522" max="11522" width="7.5703125" style="33" customWidth="1"/>
    <col min="11523" max="11523" width="13.140625" style="33" bestFit="1" customWidth="1"/>
    <col min="11524" max="11524" width="13.28515625" style="33" bestFit="1" customWidth="1"/>
    <col min="11525" max="11525" width="12.85546875" style="33" bestFit="1" customWidth="1"/>
    <col min="11526" max="11526" width="13.140625" style="33" bestFit="1" customWidth="1"/>
    <col min="11527" max="11527" width="13.28515625" style="33" bestFit="1" customWidth="1"/>
    <col min="11528" max="11528" width="12.85546875" style="33" bestFit="1" customWidth="1"/>
    <col min="11529" max="11529" width="13.140625" style="33" bestFit="1" customWidth="1"/>
    <col min="11530" max="11530" width="13.28515625" style="33" bestFit="1" customWidth="1"/>
    <col min="11531" max="11531" width="12.85546875" style="33" bestFit="1" customWidth="1"/>
    <col min="11532" max="11776" width="8.7109375" style="33"/>
    <col min="11777" max="11777" width="11.85546875" style="33" bestFit="1" customWidth="1"/>
    <col min="11778" max="11778" width="7.5703125" style="33" customWidth="1"/>
    <col min="11779" max="11779" width="13.140625" style="33" bestFit="1" customWidth="1"/>
    <col min="11780" max="11780" width="13.28515625" style="33" bestFit="1" customWidth="1"/>
    <col min="11781" max="11781" width="12.85546875" style="33" bestFit="1" customWidth="1"/>
    <col min="11782" max="11782" width="13.140625" style="33" bestFit="1" customWidth="1"/>
    <col min="11783" max="11783" width="13.28515625" style="33" bestFit="1" customWidth="1"/>
    <col min="11784" max="11784" width="12.85546875" style="33" bestFit="1" customWidth="1"/>
    <col min="11785" max="11785" width="13.140625" style="33" bestFit="1" customWidth="1"/>
    <col min="11786" max="11786" width="13.28515625" style="33" bestFit="1" customWidth="1"/>
    <col min="11787" max="11787" width="12.85546875" style="33" bestFit="1" customWidth="1"/>
    <col min="11788" max="12032" width="8.7109375" style="33"/>
    <col min="12033" max="12033" width="11.85546875" style="33" bestFit="1" customWidth="1"/>
    <col min="12034" max="12034" width="7.5703125" style="33" customWidth="1"/>
    <col min="12035" max="12035" width="13.140625" style="33" bestFit="1" customWidth="1"/>
    <col min="12036" max="12036" width="13.28515625" style="33" bestFit="1" customWidth="1"/>
    <col min="12037" max="12037" width="12.85546875" style="33" bestFit="1" customWidth="1"/>
    <col min="12038" max="12038" width="13.140625" style="33" bestFit="1" customWidth="1"/>
    <col min="12039" max="12039" width="13.28515625" style="33" bestFit="1" customWidth="1"/>
    <col min="12040" max="12040" width="12.85546875" style="33" bestFit="1" customWidth="1"/>
    <col min="12041" max="12041" width="13.140625" style="33" bestFit="1" customWidth="1"/>
    <col min="12042" max="12042" width="13.28515625" style="33" bestFit="1" customWidth="1"/>
    <col min="12043" max="12043" width="12.85546875" style="33" bestFit="1" customWidth="1"/>
    <col min="12044" max="12288" width="8.7109375" style="33"/>
    <col min="12289" max="12289" width="11.85546875" style="33" bestFit="1" customWidth="1"/>
    <col min="12290" max="12290" width="7.5703125" style="33" customWidth="1"/>
    <col min="12291" max="12291" width="13.140625" style="33" bestFit="1" customWidth="1"/>
    <col min="12292" max="12292" width="13.28515625" style="33" bestFit="1" customWidth="1"/>
    <col min="12293" max="12293" width="12.85546875" style="33" bestFit="1" customWidth="1"/>
    <col min="12294" max="12294" width="13.140625" style="33" bestFit="1" customWidth="1"/>
    <col min="12295" max="12295" width="13.28515625" style="33" bestFit="1" customWidth="1"/>
    <col min="12296" max="12296" width="12.85546875" style="33" bestFit="1" customWidth="1"/>
    <col min="12297" max="12297" width="13.140625" style="33" bestFit="1" customWidth="1"/>
    <col min="12298" max="12298" width="13.28515625" style="33" bestFit="1" customWidth="1"/>
    <col min="12299" max="12299" width="12.85546875" style="33" bestFit="1" customWidth="1"/>
    <col min="12300" max="12544" width="8.7109375" style="33"/>
    <col min="12545" max="12545" width="11.85546875" style="33" bestFit="1" customWidth="1"/>
    <col min="12546" max="12546" width="7.5703125" style="33" customWidth="1"/>
    <col min="12547" max="12547" width="13.140625" style="33" bestFit="1" customWidth="1"/>
    <col min="12548" max="12548" width="13.28515625" style="33" bestFit="1" customWidth="1"/>
    <col min="12549" max="12549" width="12.85546875" style="33" bestFit="1" customWidth="1"/>
    <col min="12550" max="12550" width="13.140625" style="33" bestFit="1" customWidth="1"/>
    <col min="12551" max="12551" width="13.28515625" style="33" bestFit="1" customWidth="1"/>
    <col min="12552" max="12552" width="12.85546875" style="33" bestFit="1" customWidth="1"/>
    <col min="12553" max="12553" width="13.140625" style="33" bestFit="1" customWidth="1"/>
    <col min="12554" max="12554" width="13.28515625" style="33" bestFit="1" customWidth="1"/>
    <col min="12555" max="12555" width="12.85546875" style="33" bestFit="1" customWidth="1"/>
    <col min="12556" max="12800" width="8.7109375" style="33"/>
    <col min="12801" max="12801" width="11.85546875" style="33" bestFit="1" customWidth="1"/>
    <col min="12802" max="12802" width="7.5703125" style="33" customWidth="1"/>
    <col min="12803" max="12803" width="13.140625" style="33" bestFit="1" customWidth="1"/>
    <col min="12804" max="12804" width="13.28515625" style="33" bestFit="1" customWidth="1"/>
    <col min="12805" max="12805" width="12.85546875" style="33" bestFit="1" customWidth="1"/>
    <col min="12806" max="12806" width="13.140625" style="33" bestFit="1" customWidth="1"/>
    <col min="12807" max="12807" width="13.28515625" style="33" bestFit="1" customWidth="1"/>
    <col min="12808" max="12808" width="12.85546875" style="33" bestFit="1" customWidth="1"/>
    <col min="12809" max="12809" width="13.140625" style="33" bestFit="1" customWidth="1"/>
    <col min="12810" max="12810" width="13.28515625" style="33" bestFit="1" customWidth="1"/>
    <col min="12811" max="12811" width="12.85546875" style="33" bestFit="1" customWidth="1"/>
    <col min="12812" max="13056" width="8.7109375" style="33"/>
    <col min="13057" max="13057" width="11.85546875" style="33" bestFit="1" customWidth="1"/>
    <col min="13058" max="13058" width="7.5703125" style="33" customWidth="1"/>
    <col min="13059" max="13059" width="13.140625" style="33" bestFit="1" customWidth="1"/>
    <col min="13060" max="13060" width="13.28515625" style="33" bestFit="1" customWidth="1"/>
    <col min="13061" max="13061" width="12.85546875" style="33" bestFit="1" customWidth="1"/>
    <col min="13062" max="13062" width="13.140625" style="33" bestFit="1" customWidth="1"/>
    <col min="13063" max="13063" width="13.28515625" style="33" bestFit="1" customWidth="1"/>
    <col min="13064" max="13064" width="12.85546875" style="33" bestFit="1" customWidth="1"/>
    <col min="13065" max="13065" width="13.140625" style="33" bestFit="1" customWidth="1"/>
    <col min="13066" max="13066" width="13.28515625" style="33" bestFit="1" customWidth="1"/>
    <col min="13067" max="13067" width="12.85546875" style="33" bestFit="1" customWidth="1"/>
    <col min="13068" max="13312" width="8.7109375" style="33"/>
    <col min="13313" max="13313" width="11.85546875" style="33" bestFit="1" customWidth="1"/>
    <col min="13314" max="13314" width="7.5703125" style="33" customWidth="1"/>
    <col min="13315" max="13315" width="13.140625" style="33" bestFit="1" customWidth="1"/>
    <col min="13316" max="13316" width="13.28515625" style="33" bestFit="1" customWidth="1"/>
    <col min="13317" max="13317" width="12.85546875" style="33" bestFit="1" customWidth="1"/>
    <col min="13318" max="13318" width="13.140625" style="33" bestFit="1" customWidth="1"/>
    <col min="13319" max="13319" width="13.28515625" style="33" bestFit="1" customWidth="1"/>
    <col min="13320" max="13320" width="12.85546875" style="33" bestFit="1" customWidth="1"/>
    <col min="13321" max="13321" width="13.140625" style="33" bestFit="1" customWidth="1"/>
    <col min="13322" max="13322" width="13.28515625" style="33" bestFit="1" customWidth="1"/>
    <col min="13323" max="13323" width="12.85546875" style="33" bestFit="1" customWidth="1"/>
    <col min="13324" max="13568" width="8.7109375" style="33"/>
    <col min="13569" max="13569" width="11.85546875" style="33" bestFit="1" customWidth="1"/>
    <col min="13570" max="13570" width="7.5703125" style="33" customWidth="1"/>
    <col min="13571" max="13571" width="13.140625" style="33" bestFit="1" customWidth="1"/>
    <col min="13572" max="13572" width="13.28515625" style="33" bestFit="1" customWidth="1"/>
    <col min="13573" max="13573" width="12.85546875" style="33" bestFit="1" customWidth="1"/>
    <col min="13574" max="13574" width="13.140625" style="33" bestFit="1" customWidth="1"/>
    <col min="13575" max="13575" width="13.28515625" style="33" bestFit="1" customWidth="1"/>
    <col min="13576" max="13576" width="12.85546875" style="33" bestFit="1" customWidth="1"/>
    <col min="13577" max="13577" width="13.140625" style="33" bestFit="1" customWidth="1"/>
    <col min="13578" max="13578" width="13.28515625" style="33" bestFit="1" customWidth="1"/>
    <col min="13579" max="13579" width="12.85546875" style="33" bestFit="1" customWidth="1"/>
    <col min="13580" max="13824" width="8.7109375" style="33"/>
    <col min="13825" max="13825" width="11.85546875" style="33" bestFit="1" customWidth="1"/>
    <col min="13826" max="13826" width="7.5703125" style="33" customWidth="1"/>
    <col min="13827" max="13827" width="13.140625" style="33" bestFit="1" customWidth="1"/>
    <col min="13828" max="13828" width="13.28515625" style="33" bestFit="1" customWidth="1"/>
    <col min="13829" max="13829" width="12.85546875" style="33" bestFit="1" customWidth="1"/>
    <col min="13830" max="13830" width="13.140625" style="33" bestFit="1" customWidth="1"/>
    <col min="13831" max="13831" width="13.28515625" style="33" bestFit="1" customWidth="1"/>
    <col min="13832" max="13832" width="12.85546875" style="33" bestFit="1" customWidth="1"/>
    <col min="13833" max="13833" width="13.140625" style="33" bestFit="1" customWidth="1"/>
    <col min="13834" max="13834" width="13.28515625" style="33" bestFit="1" customWidth="1"/>
    <col min="13835" max="13835" width="12.85546875" style="33" bestFit="1" customWidth="1"/>
    <col min="13836" max="14080" width="8.7109375" style="33"/>
    <col min="14081" max="14081" width="11.85546875" style="33" bestFit="1" customWidth="1"/>
    <col min="14082" max="14082" width="7.5703125" style="33" customWidth="1"/>
    <col min="14083" max="14083" width="13.140625" style="33" bestFit="1" customWidth="1"/>
    <col min="14084" max="14084" width="13.28515625" style="33" bestFit="1" customWidth="1"/>
    <col min="14085" max="14085" width="12.85546875" style="33" bestFit="1" customWidth="1"/>
    <col min="14086" max="14086" width="13.140625" style="33" bestFit="1" customWidth="1"/>
    <col min="14087" max="14087" width="13.28515625" style="33" bestFit="1" customWidth="1"/>
    <col min="14088" max="14088" width="12.85546875" style="33" bestFit="1" customWidth="1"/>
    <col min="14089" max="14089" width="13.140625" style="33" bestFit="1" customWidth="1"/>
    <col min="14090" max="14090" width="13.28515625" style="33" bestFit="1" customWidth="1"/>
    <col min="14091" max="14091" width="12.85546875" style="33" bestFit="1" customWidth="1"/>
    <col min="14092" max="14336" width="8.7109375" style="33"/>
    <col min="14337" max="14337" width="11.85546875" style="33" bestFit="1" customWidth="1"/>
    <col min="14338" max="14338" width="7.5703125" style="33" customWidth="1"/>
    <col min="14339" max="14339" width="13.140625" style="33" bestFit="1" customWidth="1"/>
    <col min="14340" max="14340" width="13.28515625" style="33" bestFit="1" customWidth="1"/>
    <col min="14341" max="14341" width="12.85546875" style="33" bestFit="1" customWidth="1"/>
    <col min="14342" max="14342" width="13.140625" style="33" bestFit="1" customWidth="1"/>
    <col min="14343" max="14343" width="13.28515625" style="33" bestFit="1" customWidth="1"/>
    <col min="14344" max="14344" width="12.85546875" style="33" bestFit="1" customWidth="1"/>
    <col min="14345" max="14345" width="13.140625" style="33" bestFit="1" customWidth="1"/>
    <col min="14346" max="14346" width="13.28515625" style="33" bestFit="1" customWidth="1"/>
    <col min="14347" max="14347" width="12.85546875" style="33" bestFit="1" customWidth="1"/>
    <col min="14348" max="14592" width="8.7109375" style="33"/>
    <col min="14593" max="14593" width="11.85546875" style="33" bestFit="1" customWidth="1"/>
    <col min="14594" max="14594" width="7.5703125" style="33" customWidth="1"/>
    <col min="14595" max="14595" width="13.140625" style="33" bestFit="1" customWidth="1"/>
    <col min="14596" max="14596" width="13.28515625" style="33" bestFit="1" customWidth="1"/>
    <col min="14597" max="14597" width="12.85546875" style="33" bestFit="1" customWidth="1"/>
    <col min="14598" max="14598" width="13.140625" style="33" bestFit="1" customWidth="1"/>
    <col min="14599" max="14599" width="13.28515625" style="33" bestFit="1" customWidth="1"/>
    <col min="14600" max="14600" width="12.85546875" style="33" bestFit="1" customWidth="1"/>
    <col min="14601" max="14601" width="13.140625" style="33" bestFit="1" customWidth="1"/>
    <col min="14602" max="14602" width="13.28515625" style="33" bestFit="1" customWidth="1"/>
    <col min="14603" max="14603" width="12.85546875" style="33" bestFit="1" customWidth="1"/>
    <col min="14604" max="14848" width="8.7109375" style="33"/>
    <col min="14849" max="14849" width="11.85546875" style="33" bestFit="1" customWidth="1"/>
    <col min="14850" max="14850" width="7.5703125" style="33" customWidth="1"/>
    <col min="14851" max="14851" width="13.140625" style="33" bestFit="1" customWidth="1"/>
    <col min="14852" max="14852" width="13.28515625" style="33" bestFit="1" customWidth="1"/>
    <col min="14853" max="14853" width="12.85546875" style="33" bestFit="1" customWidth="1"/>
    <col min="14854" max="14854" width="13.140625" style="33" bestFit="1" customWidth="1"/>
    <col min="14855" max="14855" width="13.28515625" style="33" bestFit="1" customWidth="1"/>
    <col min="14856" max="14856" width="12.85546875" style="33" bestFit="1" customWidth="1"/>
    <col min="14857" max="14857" width="13.140625" style="33" bestFit="1" customWidth="1"/>
    <col min="14858" max="14858" width="13.28515625" style="33" bestFit="1" customWidth="1"/>
    <col min="14859" max="14859" width="12.85546875" style="33" bestFit="1" customWidth="1"/>
    <col min="14860" max="15104" width="8.7109375" style="33"/>
    <col min="15105" max="15105" width="11.85546875" style="33" bestFit="1" customWidth="1"/>
    <col min="15106" max="15106" width="7.5703125" style="33" customWidth="1"/>
    <col min="15107" max="15107" width="13.140625" style="33" bestFit="1" customWidth="1"/>
    <col min="15108" max="15108" width="13.28515625" style="33" bestFit="1" customWidth="1"/>
    <col min="15109" max="15109" width="12.85546875" style="33" bestFit="1" customWidth="1"/>
    <col min="15110" max="15110" width="13.140625" style="33" bestFit="1" customWidth="1"/>
    <col min="15111" max="15111" width="13.28515625" style="33" bestFit="1" customWidth="1"/>
    <col min="15112" max="15112" width="12.85546875" style="33" bestFit="1" customWidth="1"/>
    <col min="15113" max="15113" width="13.140625" style="33" bestFit="1" customWidth="1"/>
    <col min="15114" max="15114" width="13.28515625" style="33" bestFit="1" customWidth="1"/>
    <col min="15115" max="15115" width="12.85546875" style="33" bestFit="1" customWidth="1"/>
    <col min="15116" max="15360" width="8.7109375" style="33"/>
    <col min="15361" max="15361" width="11.85546875" style="33" bestFit="1" customWidth="1"/>
    <col min="15362" max="15362" width="7.5703125" style="33" customWidth="1"/>
    <col min="15363" max="15363" width="13.140625" style="33" bestFit="1" customWidth="1"/>
    <col min="15364" max="15364" width="13.28515625" style="33" bestFit="1" customWidth="1"/>
    <col min="15365" max="15365" width="12.85546875" style="33" bestFit="1" customWidth="1"/>
    <col min="15366" max="15366" width="13.140625" style="33" bestFit="1" customWidth="1"/>
    <col min="15367" max="15367" width="13.28515625" style="33" bestFit="1" customWidth="1"/>
    <col min="15368" max="15368" width="12.85546875" style="33" bestFit="1" customWidth="1"/>
    <col min="15369" max="15369" width="13.140625" style="33" bestFit="1" customWidth="1"/>
    <col min="15370" max="15370" width="13.28515625" style="33" bestFit="1" customWidth="1"/>
    <col min="15371" max="15371" width="12.85546875" style="33" bestFit="1" customWidth="1"/>
    <col min="15372" max="15616" width="8.7109375" style="33"/>
    <col min="15617" max="15617" width="11.85546875" style="33" bestFit="1" customWidth="1"/>
    <col min="15618" max="15618" width="7.5703125" style="33" customWidth="1"/>
    <col min="15619" max="15619" width="13.140625" style="33" bestFit="1" customWidth="1"/>
    <col min="15620" max="15620" width="13.28515625" style="33" bestFit="1" customWidth="1"/>
    <col min="15621" max="15621" width="12.85546875" style="33" bestFit="1" customWidth="1"/>
    <col min="15622" max="15622" width="13.140625" style="33" bestFit="1" customWidth="1"/>
    <col min="15623" max="15623" width="13.28515625" style="33" bestFit="1" customWidth="1"/>
    <col min="15624" max="15624" width="12.85546875" style="33" bestFit="1" customWidth="1"/>
    <col min="15625" max="15625" width="13.140625" style="33" bestFit="1" customWidth="1"/>
    <col min="15626" max="15626" width="13.28515625" style="33" bestFit="1" customWidth="1"/>
    <col min="15627" max="15627" width="12.85546875" style="33" bestFit="1" customWidth="1"/>
    <col min="15628" max="15872" width="8.7109375" style="33"/>
    <col min="15873" max="15873" width="11.85546875" style="33" bestFit="1" customWidth="1"/>
    <col min="15874" max="15874" width="7.5703125" style="33" customWidth="1"/>
    <col min="15875" max="15875" width="13.140625" style="33" bestFit="1" customWidth="1"/>
    <col min="15876" max="15876" width="13.28515625" style="33" bestFit="1" customWidth="1"/>
    <col min="15877" max="15877" width="12.85546875" style="33" bestFit="1" customWidth="1"/>
    <col min="15878" max="15878" width="13.140625" style="33" bestFit="1" customWidth="1"/>
    <col min="15879" max="15879" width="13.28515625" style="33" bestFit="1" customWidth="1"/>
    <col min="15880" max="15880" width="12.85546875" style="33" bestFit="1" customWidth="1"/>
    <col min="15881" max="15881" width="13.140625" style="33" bestFit="1" customWidth="1"/>
    <col min="15882" max="15882" width="13.28515625" style="33" bestFit="1" customWidth="1"/>
    <col min="15883" max="15883" width="12.85546875" style="33" bestFit="1" customWidth="1"/>
    <col min="15884" max="16128" width="8.7109375" style="33"/>
    <col min="16129" max="16129" width="11.85546875" style="33" bestFit="1" customWidth="1"/>
    <col min="16130" max="16130" width="7.5703125" style="33" customWidth="1"/>
    <col min="16131" max="16131" width="13.140625" style="33" bestFit="1" customWidth="1"/>
    <col min="16132" max="16132" width="13.28515625" style="33" bestFit="1" customWidth="1"/>
    <col min="16133" max="16133" width="12.85546875" style="33" bestFit="1" customWidth="1"/>
    <col min="16134" max="16134" width="13.140625" style="33" bestFit="1" customWidth="1"/>
    <col min="16135" max="16135" width="13.28515625" style="33" bestFit="1" customWidth="1"/>
    <col min="16136" max="16136" width="12.85546875" style="33" bestFit="1" customWidth="1"/>
    <col min="16137" max="16137" width="13.140625" style="33" bestFit="1" customWidth="1"/>
    <col min="16138" max="16138" width="13.28515625" style="33" bestFit="1" customWidth="1"/>
    <col min="16139" max="16139" width="12.85546875" style="33" bestFit="1" customWidth="1"/>
    <col min="16140" max="16384" width="8.7109375" style="33"/>
  </cols>
  <sheetData>
    <row r="1" spans="1:11" ht="14.45" customHeight="1" thickBot="1">
      <c r="C1" s="206" t="s">
        <v>65</v>
      </c>
      <c r="D1" s="207"/>
      <c r="E1" s="207"/>
      <c r="F1" s="206" t="s">
        <v>146</v>
      </c>
      <c r="G1" s="207"/>
      <c r="H1" s="207"/>
      <c r="I1" s="206" t="s">
        <v>147</v>
      </c>
      <c r="J1" s="207"/>
      <c r="K1" s="207"/>
    </row>
    <row r="2" spans="1:11" ht="14.45" customHeight="1">
      <c r="A2" s="34" t="s">
        <v>122</v>
      </c>
      <c r="B2" s="34" t="s">
        <v>123</v>
      </c>
      <c r="C2" s="35" t="s">
        <v>148</v>
      </c>
      <c r="D2" s="36" t="s">
        <v>149</v>
      </c>
      <c r="E2" s="37" t="s">
        <v>150</v>
      </c>
      <c r="F2" s="35" t="s">
        <v>148</v>
      </c>
      <c r="G2" s="36" t="s">
        <v>149</v>
      </c>
      <c r="H2" s="36" t="s">
        <v>150</v>
      </c>
      <c r="I2" s="35" t="s">
        <v>148</v>
      </c>
      <c r="J2" s="36" t="s">
        <v>149</v>
      </c>
      <c r="K2" s="38" t="s">
        <v>150</v>
      </c>
    </row>
    <row r="3" spans="1:11" ht="14.45" customHeight="1" thickBot="1">
      <c r="A3" s="34">
        <v>1</v>
      </c>
      <c r="B3" s="33" t="s">
        <v>132</v>
      </c>
      <c r="C3" s="39" t="s">
        <v>151</v>
      </c>
      <c r="D3" s="40" t="s">
        <v>151</v>
      </c>
      <c r="E3" s="41" t="s">
        <v>151</v>
      </c>
      <c r="F3" s="39" t="s">
        <v>152</v>
      </c>
      <c r="G3" s="40" t="s">
        <v>152</v>
      </c>
      <c r="H3" s="40" t="s">
        <v>152</v>
      </c>
      <c r="I3" s="39" t="s">
        <v>153</v>
      </c>
      <c r="J3" s="40" t="s">
        <v>153</v>
      </c>
      <c r="K3" s="42" t="s">
        <v>153</v>
      </c>
    </row>
    <row r="4" spans="1:11" ht="14.45" customHeight="1">
      <c r="A4" s="49" t="s">
        <v>133</v>
      </c>
      <c r="B4" s="59" t="s">
        <v>9</v>
      </c>
      <c r="C4" s="43" t="str">
        <f>IFERROR((DL)/(Doses!C2*IFDres_adj*Fin*Fi),".")</f>
        <v>.</v>
      </c>
      <c r="D4" s="44">
        <f>IFERROR((DL)/(Doses!I2*Fin*Fi*Fam*Foff*ETres*(1/24)*EFres*(1/365)),".")</f>
        <v>7136.746914334597</v>
      </c>
      <c r="E4" s="44">
        <f t="shared" ref="E4" si="0">IFERROR(IF(AND(ISNUMBER(C4),ISNUMBER(D4)),(1/((1/C4)+(1/D4))),IF(AND(ISNUMBER(C4),NOT(ISNUMBER(D4))),(1/(1/C4)),IF(AND(NOT(ISNUMBER(C4)),ISNUMBER(D4)),(1/(1/D4)),"."))),".")</f>
        <v>7136.746914334597</v>
      </c>
      <c r="F4" s="43" t="str">
        <f t="shared" ref="F4" si="1">IFERROR(C4/_1_bq,".")</f>
        <v>.</v>
      </c>
      <c r="G4" s="44">
        <f t="shared" ref="G4" si="2">IFERROR(D4/_1_bq,".")</f>
        <v>264.05963583038033</v>
      </c>
      <c r="H4" s="48">
        <f t="shared" ref="H4" si="3">IFERROR(E4/_1_bq,".")</f>
        <v>264.05963583038033</v>
      </c>
      <c r="I4" s="43" t="str">
        <f>IFERROR(C4*Isospec!C2*Isospec!F2*SSLcm_m,".")</f>
        <v>.</v>
      </c>
      <c r="J4" s="44">
        <f>IFERROR(D4*Isospec!C2*Isospec!F2*SSLcm_m,".")</f>
        <v>2.07204638342363E-16</v>
      </c>
      <c r="K4" s="48">
        <f>IFERROR(E4*Isospec!C2*Isospec!F2*SSLcm_m,".")</f>
        <v>2.07204638342363E-16</v>
      </c>
    </row>
    <row r="5" spans="1:11" ht="14.45" customHeight="1">
      <c r="A5" s="49" t="s">
        <v>134</v>
      </c>
      <c r="B5" s="59" t="s">
        <v>9</v>
      </c>
      <c r="C5" s="43">
        <f>IFERROR((DL)/(Doses!C3*IFDres_adj*Fin*Fi),".")</f>
        <v>1.2204848620211353</v>
      </c>
      <c r="D5" s="44">
        <f>IFERROR((DL)/(Doses!I3*Fin*Fi*Fam*Foff*ETres*(1/24)*EFres*(1/365)),".")</f>
        <v>25.415765364439448</v>
      </c>
      <c r="E5" s="44">
        <f t="shared" ref="E5:E6" si="4">IFERROR(IF(AND(ISNUMBER(C5),ISNUMBER(D5)),(1/((1/C5)+(1/D5))),IF(AND(ISNUMBER(C5),NOT(ISNUMBER(D5))),(1/(1/C5)),IF(AND(NOT(ISNUMBER(C5)),ISNUMBER(D5)),(1/(1/D5)),"."))),".")</f>
        <v>1.1645617014501706</v>
      </c>
      <c r="F5" s="43">
        <f t="shared" ref="F5:F6" si="5">IFERROR(C5/_1_bq,".")</f>
        <v>4.5157939894782048E-2</v>
      </c>
      <c r="G5" s="44">
        <f t="shared" ref="G5:G6" si="6">IFERROR(D5/_1_bq,".")</f>
        <v>0.94038331848426049</v>
      </c>
      <c r="H5" s="48">
        <f t="shared" ref="H5:H6" si="7">IFERROR(E5/_1_bq,".")</f>
        <v>4.3088782953656354E-2</v>
      </c>
      <c r="I5" s="43">
        <f>IFERROR(C5*Isospec!C3*Isospec!F3*SSLcm_m,".")</f>
        <v>9.85631474144503E-15</v>
      </c>
      <c r="J5" s="44">
        <f>IFERROR(D5*Isospec!C3*Isospec!F3*SSLcm_m,".")</f>
        <v>2.0525103638876148E-13</v>
      </c>
      <c r="K5" s="48">
        <f>IFERROR(E5*Isospec!C3*Isospec!F3*SSLcm_m,".")</f>
        <v>9.4046940052312209E-15</v>
      </c>
    </row>
    <row r="6" spans="1:11" ht="14.45" customHeight="1">
      <c r="A6" s="49" t="s">
        <v>135</v>
      </c>
      <c r="B6" s="59" t="s">
        <v>9</v>
      </c>
      <c r="C6" s="43">
        <f>IFERROR((DL)/(Doses!C4*IFDres_adj*Fin*Fi),".")</f>
        <v>14.744112427100962</v>
      </c>
      <c r="D6" s="44">
        <f>IFERROR((DL)/(Doses!I4*Fin*Fi*Fam*Foff*ETres*(1/24)*EFres*(1/365)),".")</f>
        <v>0.62823476358579189</v>
      </c>
      <c r="E6" s="44">
        <f t="shared" si="4"/>
        <v>0.60256016013832292</v>
      </c>
      <c r="F6" s="43">
        <f t="shared" si="5"/>
        <v>0.54553215980273617</v>
      </c>
      <c r="G6" s="44">
        <f t="shared" si="6"/>
        <v>2.3244686252674323E-2</v>
      </c>
      <c r="H6" s="48">
        <f t="shared" si="7"/>
        <v>2.229472592511797E-2</v>
      </c>
      <c r="I6" s="43">
        <f>IFERROR(C6*Isospec!C4*Isospec!F4*SSLcm_m,".")</f>
        <v>3.3449386626664002E-16</v>
      </c>
      <c r="J6" s="44">
        <f>IFERROR(D6*Isospec!C4*Isospec!F4*SSLcm_m,".")</f>
        <v>1.4252514421191147E-17</v>
      </c>
      <c r="K6" s="48">
        <f>IFERROR(E6*Isospec!C4*Isospec!F4*SSLcm_m,".")</f>
        <v>1.3670044814121332E-17</v>
      </c>
    </row>
    <row r="7" spans="1:11" ht="14.45" customHeight="1">
      <c r="A7" s="49" t="s">
        <v>136</v>
      </c>
      <c r="B7" s="59" t="s">
        <v>9</v>
      </c>
      <c r="C7" s="43" t="str">
        <f>IFERROR((DL)/(Doses!C5*IFDres_adj*Fin*Fi),".")</f>
        <v>.</v>
      </c>
      <c r="D7" s="44">
        <f>IFERROR((DL)/(Doses!I5*Fin*Fi*Fam*Foff*ETres*(1/24)*EFres*(1/365)),".")</f>
        <v>5.9872037871934545</v>
      </c>
      <c r="E7" s="44">
        <f t="shared" ref="E7" si="8">IFERROR(IF(AND(ISNUMBER(C7),ISNUMBER(D7)),(1/((1/C7)+(1/D7))),IF(AND(ISNUMBER(C7),NOT(ISNUMBER(D7))),(1/(1/C7)),IF(AND(NOT(ISNUMBER(C7)),ISNUMBER(D7)),(1/(1/D7)),"."))),".")</f>
        <v>5.9872037871934545</v>
      </c>
      <c r="F7" s="43" t="str">
        <f t="shared" ref="F7" si="9">IFERROR(C7/_1_bq,".")</f>
        <v>.</v>
      </c>
      <c r="G7" s="44">
        <f t="shared" ref="G7" si="10">IFERROR(D7/_1_bq,".")</f>
        <v>0.22152654012615805</v>
      </c>
      <c r="H7" s="48">
        <f t="shared" ref="H7" si="11">IFERROR(E7/_1_bq,".")</f>
        <v>0.22152654012615805</v>
      </c>
      <c r="I7" s="43" t="str">
        <f>IFERROR(C7*Isospec!C5*Isospec!F5*SSLcm_m,".")</f>
        <v>.</v>
      </c>
      <c r="J7" s="44">
        <f>IFERROR(D7*Isospec!C5*Isospec!F5*SSLcm_m,".")</f>
        <v>5.3549022121943471E-17</v>
      </c>
      <c r="K7" s="48">
        <f>IFERROR(E7*Isospec!C5*Isospec!F5*SSLcm_m,".")</f>
        <v>5.3549022121943471E-17</v>
      </c>
    </row>
    <row r="8" spans="1:11" s="6" customFormat="1" ht="14.45" customHeight="1">
      <c r="A8" s="50" t="s">
        <v>137</v>
      </c>
      <c r="B8" s="59" t="s">
        <v>9</v>
      </c>
      <c r="C8" s="43">
        <f>IFERROR((DL)/(Doses!C6*IFDres_adj*Fin*Fi),".")</f>
        <v>2.1537968153314147E-3</v>
      </c>
      <c r="D8" s="44">
        <f>IFERROR((DL)/(Doses!I6*Fin*Fi*Fam*Foff*ETres*(1/24)*EFres*(1/365)),".")</f>
        <v>411.10293285337531</v>
      </c>
      <c r="E8" s="31">
        <f t="shared" ref="E8:E9" si="12">IFERROR(IF(AND(ISNUMBER(C8),ISNUMBER(D8)),(1/((1/C8)+(1/D8))),IF(AND(ISNUMBER(C8),NOT(ISNUMBER(D8))),(1/(1/C8)),IF(AND(NOT(ISNUMBER(C8)),ISNUMBER(D8)),(1/(1/D8)),"."))),".")</f>
        <v>2.1537855314994396E-3</v>
      </c>
      <c r="F8" s="45">
        <f t="shared" ref="F8:F9" si="13">IFERROR(C8/_1_bq,".")</f>
        <v>7.969048216726242E-5</v>
      </c>
      <c r="G8" s="31">
        <f t="shared" ref="G8:G9" si="14">IFERROR(D8/_1_bq,".")</f>
        <v>15.210808515574902</v>
      </c>
      <c r="H8" s="46">
        <f t="shared" ref="H8:H9" si="15">IFERROR(E8/_1_bq,".")</f>
        <v>7.9690064665479342E-5</v>
      </c>
      <c r="I8" s="45">
        <f>IFERROR(C8*Isospec!C6*Isospec!F6*SSLcm_m,".")</f>
        <v>2.8114802108610155E-14</v>
      </c>
      <c r="J8" s="31">
        <f>IFERROR(D8*Isospec!C6*Isospec!F6*SSLcm_m,".")</f>
        <v>5.3663732442948201E-9</v>
      </c>
      <c r="K8" s="46">
        <f>IFERROR(E8*Isospec!C6*Isospec!F6*SSLcm_m,".")</f>
        <v>2.8114654813981084E-14</v>
      </c>
    </row>
    <row r="9" spans="1:11" ht="14.45" customHeight="1">
      <c r="A9" s="49" t="s">
        <v>138</v>
      </c>
      <c r="B9" s="59" t="s">
        <v>9</v>
      </c>
      <c r="C9" s="43">
        <f>IFERROR((DL)/(Doses!C7*IFDres_adj*Fin*Fi),".")</f>
        <v>11.039561566020318</v>
      </c>
      <c r="D9" s="44">
        <f>IFERROR((DL)/(Doses!I7*Fin*Fi*Fam*Foff*ETres*(1/24)*EFres*(1/365)),".")</f>
        <v>3.6711661081968088</v>
      </c>
      <c r="E9" s="44">
        <f t="shared" si="12"/>
        <v>2.7550006476945197</v>
      </c>
      <c r="F9" s="43">
        <f t="shared" si="13"/>
        <v>0.40846377794275218</v>
      </c>
      <c r="G9" s="44">
        <f t="shared" si="14"/>
        <v>0.13583314600328206</v>
      </c>
      <c r="H9" s="48">
        <f t="shared" si="15"/>
        <v>0.10193502396469734</v>
      </c>
      <c r="I9" s="43">
        <f>IFERROR(C9*Isospec!C7*Isospec!F7*SSLcm_m,".")</f>
        <v>3.3728969136535588E-16</v>
      </c>
      <c r="J9" s="44">
        <f>IFERROR(D9*Isospec!C7*Isospec!F7*SSLcm_m,".")</f>
        <v>1.1216446198334262E-16</v>
      </c>
      <c r="K9" s="48">
        <f>IFERROR(E9*Isospec!C7*Isospec!F7*SSLcm_m,".")</f>
        <v>8.4173027399241353E-17</v>
      </c>
    </row>
    <row r="10" spans="1:11" ht="14.45" customHeight="1">
      <c r="A10" s="49" t="s">
        <v>139</v>
      </c>
      <c r="B10" s="59" t="s">
        <v>9</v>
      </c>
      <c r="C10" s="43">
        <f>IFERROR((DL)/(Doses!C8*IFDres_adj*Fin*Fi),".")</f>
        <v>1.2553558580788819E-3</v>
      </c>
      <c r="D10" s="44">
        <f>IFERROR((DL)/(Doses!I8*Fin*Fi*Fam*Foff*ETres*(1/24)*EFres*(1/365)),".")</f>
        <v>96756.330183495069</v>
      </c>
      <c r="E10" s="44">
        <f t="shared" ref="E10:E12" si="16">IFERROR(IF(AND(ISNUMBER(C10),ISNUMBER(D10)),(1/((1/C10)+(1/D10))),IF(AND(ISNUMBER(C10),NOT(ISNUMBER(D10))),(1/(1/C10)),IF(AND(NOT(ISNUMBER(C10)),ISNUMBER(D10)),(1/(1/D10)),"."))),".")</f>
        <v>1.2553558417913863E-3</v>
      </c>
      <c r="F10" s="43">
        <f t="shared" ref="F10:F12" si="17">IFERROR(C10/_1_bq,".")</f>
        <v>4.6448166748918675E-5</v>
      </c>
      <c r="G10" s="44">
        <f t="shared" ref="G10:G12" si="18">IFERROR(D10/_1_bq,".")</f>
        <v>3579.9842167893212</v>
      </c>
      <c r="H10" s="48">
        <f t="shared" ref="H10:H12" si="19">IFERROR(E10/_1_bq,".")</f>
        <v>4.6448166146281337E-5</v>
      </c>
      <c r="I10" s="43">
        <f>IFERROR(C10*Isospec!C8*Isospec!F8*SSLcm_m,".")</f>
        <v>2.7984147907918811E-16</v>
      </c>
      <c r="J10" s="44">
        <f>IFERROR(D10*Isospec!C8*Isospec!F8*SSLcm_m,".")</f>
        <v>2.1568732383389386E-8</v>
      </c>
      <c r="K10" s="48">
        <f>IFERROR(E10*Isospec!C8*Isospec!F8*SSLcm_m,".")</f>
        <v>2.7984147544841137E-16</v>
      </c>
    </row>
    <row r="11" spans="1:11" ht="14.45" customHeight="1">
      <c r="A11" s="49" t="s">
        <v>140</v>
      </c>
      <c r="B11" s="59" t="s">
        <v>9</v>
      </c>
      <c r="C11" s="43" t="str">
        <f>IFERROR((DL)/(Doses!C9*IFDres_adj*Fin*Fi),".")</f>
        <v>.</v>
      </c>
      <c r="D11" s="44">
        <f>IFERROR((DL)/(Doses!I9*Fin*Fi*Fam*Foff*ETres*(1/24)*EFres*(1/365)),".")</f>
        <v>11335.366763555587</v>
      </c>
      <c r="E11" s="44">
        <f t="shared" si="16"/>
        <v>11335.366763555587</v>
      </c>
      <c r="F11" s="43" t="str">
        <f t="shared" si="17"/>
        <v>.</v>
      </c>
      <c r="G11" s="44">
        <f t="shared" si="18"/>
        <v>419.40857025155714</v>
      </c>
      <c r="H11" s="48">
        <f t="shared" si="19"/>
        <v>419.40857025155714</v>
      </c>
      <c r="I11" s="43" t="str">
        <f>IFERROR(C11*Isospec!C9*Isospec!F9*SSLcm_m,".")</f>
        <v>.</v>
      </c>
      <c r="J11" s="44">
        <f>IFERROR(D11*Isospec!C9*Isospec!F9*SSLcm_m,".")</f>
        <v>3.5386559327242126E-20</v>
      </c>
      <c r="K11" s="48">
        <f>IFERROR(E11*Isospec!C9*Isospec!F9*SSLcm_m,".")</f>
        <v>3.5386559327242126E-20</v>
      </c>
    </row>
    <row r="12" spans="1:11" ht="14.45" customHeight="1">
      <c r="A12" s="49" t="s">
        <v>141</v>
      </c>
      <c r="B12" s="59" t="s">
        <v>9</v>
      </c>
      <c r="C12" s="43" t="str">
        <f>IFERROR((DL)/(Doses!C10*IFDres_adj*Fin*Fi),".")</f>
        <v>.</v>
      </c>
      <c r="D12" s="44">
        <f>IFERROR((DL)/(Doses!I10*Fin*Fi*Fam*Foff*ETres*(1/24)*EFres*(1/365)),".")</f>
        <v>134149378.08899616</v>
      </c>
      <c r="E12" s="44">
        <f t="shared" si="16"/>
        <v>134149378.08899616</v>
      </c>
      <c r="F12" s="43" t="str">
        <f t="shared" si="17"/>
        <v>.</v>
      </c>
      <c r="G12" s="44">
        <f t="shared" si="18"/>
        <v>4963526.9892928628</v>
      </c>
      <c r="H12" s="48">
        <f t="shared" si="19"/>
        <v>4963526.9892928628</v>
      </c>
      <c r="I12" s="43" t="str">
        <f>IFERROR(C12*Isospec!C10*Isospec!F10*SSLcm_m,".")</f>
        <v>.</v>
      </c>
      <c r="J12" s="44">
        <f>IFERROR(D12*Isospec!C10*Isospec!F10*SSLcm_m,".")</f>
        <v>4.8295817959498085E-10</v>
      </c>
      <c r="K12" s="48">
        <f>IFERROR(E12*Isospec!C10*Isospec!F10*SSLcm_m,".")</f>
        <v>4.8295817959498085E-10</v>
      </c>
    </row>
    <row r="13" spans="1:11" ht="14.45" customHeight="1">
      <c r="A13" s="47" t="s">
        <v>107</v>
      </c>
      <c r="B13" s="59" t="s">
        <v>132</v>
      </c>
      <c r="C13" s="43">
        <f>IFERROR((DL)/(Doses!C11*IFDres_adj*Fin*Fi),".")</f>
        <v>4.8496087232627882E-3</v>
      </c>
      <c r="D13" s="44">
        <f>IFERROR((DL)/(Doses!I11*Fin*Fi*Fam*Foff*ETres*(1/24)*EFres*(1/365)),".")</f>
        <v>133.54691082212943</v>
      </c>
      <c r="E13" s="44">
        <f t="shared" ref="E13" si="20">IFERROR(IF(AND(ISNUMBER(C13),ISNUMBER(D13)),(1/((1/C13)+(1/D13))),IF(AND(ISNUMBER(C13),NOT(ISNUMBER(D13))),(1/(1/C13)),IF(AND(NOT(ISNUMBER(C13)),ISNUMBER(D13)),(1/(1/D13)),"."))),".")</f>
        <v>4.8494326214675526E-3</v>
      </c>
      <c r="F13" s="43">
        <f t="shared" ref="F13" si="21">IFERROR(C13/_1_bq,".")</f>
        <v>1.7943552276072336E-4</v>
      </c>
      <c r="G13" s="44">
        <f t="shared" ref="G13" si="22">IFERROR(D13/_1_bq,".")</f>
        <v>4.9412357004187939</v>
      </c>
      <c r="H13" s="48">
        <f t="shared" ref="H13" si="23">IFERROR(E13/_1_bq,".")</f>
        <v>1.7942900699429964E-4</v>
      </c>
      <c r="I13" s="43">
        <f>IFERROR(C13*Isospec!C11*Isospec!F11*SSLcm_m,".")</f>
        <v>4.9101318401291076E-12</v>
      </c>
      <c r="J13" s="44">
        <f>IFERROR(D13*Isospec!C11*Isospec!F11*SSLcm_m,".")</f>
        <v>1.3521357626918959E-7</v>
      </c>
      <c r="K13" s="48">
        <f>IFERROR(E13*Isospec!C11*Isospec!F11*SSLcm_m,".")</f>
        <v>4.9099535405834677E-12</v>
      </c>
    </row>
    <row r="14" spans="1:11" ht="14.45" customHeight="1">
      <c r="A14" s="49" t="s">
        <v>142</v>
      </c>
      <c r="B14" s="59" t="s">
        <v>9</v>
      </c>
      <c r="C14" s="43" t="str">
        <f>IFERROR((DL)/(Doses!C12*IFDres_adj*Fin*Fi),".")</f>
        <v>.</v>
      </c>
      <c r="D14" s="44">
        <f>IFERROR((DL)/(Doses!I12*Fin*Fi*Fam*Foff*ETres*(1/24)*EFres*(1/365)),".")</f>
        <v>1232.1731550992051</v>
      </c>
      <c r="E14" s="44">
        <f t="shared" ref="E14:E15" si="24">IFERROR(IF(AND(ISNUMBER(C14),ISNUMBER(D14)),(1/((1/C14)+(1/D14))),IF(AND(ISNUMBER(C14),NOT(ISNUMBER(D14))),(1/(1/C14)),IF(AND(NOT(ISNUMBER(C14)),ISNUMBER(D14)),(1/(1/D14)),"."))),".")</f>
        <v>1232.1731550992051</v>
      </c>
      <c r="F14" s="43" t="str">
        <f t="shared" ref="F14:F15" si="25">IFERROR(C14/_1_bq,".")</f>
        <v>.</v>
      </c>
      <c r="G14" s="44">
        <f t="shared" ref="G14:G15" si="26">IFERROR(D14/_1_bq,".")</f>
        <v>45.590406738670637</v>
      </c>
      <c r="H14" s="48">
        <f t="shared" ref="H14:H15" si="27">IFERROR(E14/_1_bq,".")</f>
        <v>45.590406738670637</v>
      </c>
      <c r="I14" s="43" t="str">
        <f>IFERROR(C14*Isospec!C12*Isospec!F12*SSLcm_m,".")</f>
        <v>.</v>
      </c>
      <c r="J14" s="44">
        <f>IFERROR(D14*Isospec!C12*Isospec!F12*SSLcm_m,".")</f>
        <v>8.3473323457443592E-19</v>
      </c>
      <c r="K14" s="48">
        <f>IFERROR(E14*Isospec!C12*Isospec!F12*SSLcm_m,".")</f>
        <v>8.3473323457443592E-19</v>
      </c>
    </row>
    <row r="15" spans="1:11" ht="14.45" customHeight="1">
      <c r="A15" s="47" t="s">
        <v>143</v>
      </c>
      <c r="B15" s="59" t="s">
        <v>132</v>
      </c>
      <c r="C15" s="43" t="str">
        <f>IFERROR((DL)/(Doses!C13*IFDres_adj*Fin*Fi),".")</f>
        <v>.</v>
      </c>
      <c r="D15" s="44">
        <f>IFERROR((DL)/(Doses!I13*Fin*Fi*Fam*Foff*ETres*(1/24)*EFres*(1/365)),".")</f>
        <v>2398.1004416446895</v>
      </c>
      <c r="E15" s="44">
        <f t="shared" si="24"/>
        <v>2398.1004416446895</v>
      </c>
      <c r="F15" s="43" t="str">
        <f t="shared" si="25"/>
        <v>.</v>
      </c>
      <c r="G15" s="44">
        <f t="shared" si="26"/>
        <v>88.729716340853599</v>
      </c>
      <c r="H15" s="48">
        <f t="shared" si="27"/>
        <v>88.729716340853599</v>
      </c>
      <c r="I15" s="43" t="str">
        <f>IFERROR(C15*Isospec!C13*Isospec!F13*SSLcm_m,".")</f>
        <v>.</v>
      </c>
      <c r="J15" s="44">
        <f>IFERROR(D15*Isospec!C13*Isospec!F13*SSLcm_m,".")</f>
        <v>1.5615165981401217E-11</v>
      </c>
      <c r="K15" s="48">
        <f>IFERROR(E15*Isospec!C13*Isospec!F13*SSLcm_m,".")</f>
        <v>1.5615165981401217E-11</v>
      </c>
    </row>
    <row r="16" spans="1:11" ht="14.45" customHeight="1">
      <c r="A16" s="49" t="s">
        <v>144</v>
      </c>
      <c r="B16" s="59" t="s">
        <v>9</v>
      </c>
      <c r="C16" s="43" t="str">
        <f>IFERROR((DL)/(Doses!C14*IFDres_adj*Fin*Fi),".")</f>
        <v>.</v>
      </c>
      <c r="D16" s="44">
        <f>IFERROR((DL)/(Doses!I14*Fin*Fi*Fam*Foff*ETres*(1/24)*EFres*(1/365)),".")</f>
        <v>14.576688959016742</v>
      </c>
      <c r="E16" s="44">
        <f t="shared" ref="E16:E17" si="28">IFERROR(IF(AND(ISNUMBER(C16),ISNUMBER(D16)),(1/((1/C16)+(1/D16))),IF(AND(ISNUMBER(C16),NOT(ISNUMBER(D16))),(1/(1/C16)),IF(AND(NOT(ISNUMBER(C16)),ISNUMBER(D16)),(1/(1/D16)),"."))),".")</f>
        <v>14.576688959016742</v>
      </c>
      <c r="F16" s="43" t="str">
        <f t="shared" ref="F16:F17" si="29">IFERROR(C16/_1_bq,".")</f>
        <v>.</v>
      </c>
      <c r="G16" s="44">
        <f t="shared" ref="G16:G17" si="30">IFERROR(D16/_1_bq,".")</f>
        <v>0.53933749148361998</v>
      </c>
      <c r="H16" s="48">
        <f t="shared" ref="H16:H17" si="31">IFERROR(E16/_1_bq,".")</f>
        <v>0.53933749148361998</v>
      </c>
      <c r="I16" s="43" t="str">
        <f>IFERROR(C16*Isospec!C14*Isospec!F14*SSLcm_m,".")</f>
        <v>.</v>
      </c>
      <c r="J16" s="44">
        <f>IFERROR(D16*Isospec!C14*Isospec!F14*SSLcm_m,".")</f>
        <v>6.7185889658591367E-17</v>
      </c>
      <c r="K16" s="48">
        <f>IFERROR(E16*Isospec!C14*Isospec!F14*SSLcm_m,".")</f>
        <v>6.7185889658591367E-17</v>
      </c>
    </row>
    <row r="17" spans="1:11" ht="14.45" customHeight="1" thickBot="1">
      <c r="A17" s="49" t="s">
        <v>145</v>
      </c>
      <c r="B17" s="59" t="s">
        <v>9</v>
      </c>
      <c r="C17" s="43" t="str">
        <f>IFERROR((DL)/(Doses!C15*IFDres_adj*Fin*Fi),".")</f>
        <v>.</v>
      </c>
      <c r="D17" s="44">
        <f>IFERROR((DL)/(Doses!I15*Fin*Fi*Fam*Foff*ETres*(1/24)*EFres*(1/365)),".")</f>
        <v>0.33791415314084261</v>
      </c>
      <c r="E17" s="44">
        <f t="shared" si="28"/>
        <v>0.33791415314084261</v>
      </c>
      <c r="F17" s="43" t="str">
        <f t="shared" si="29"/>
        <v>.</v>
      </c>
      <c r="G17" s="44">
        <f t="shared" si="30"/>
        <v>1.250282366621119E-2</v>
      </c>
      <c r="H17" s="48">
        <f t="shared" si="31"/>
        <v>1.250282366621119E-2</v>
      </c>
      <c r="I17" s="88" t="str">
        <f>IFERROR(C17*Isospec!C15*Isospec!F15*SSLcm_m,".")</f>
        <v>.</v>
      </c>
      <c r="J17" s="76">
        <f>IFERROR(D17*Isospec!C15*Isospec!F15*SSLcm_m,".")</f>
        <v>4.9144135970483317E-19</v>
      </c>
      <c r="K17" s="89">
        <f>IFERROR(E17*Isospec!C15*Isospec!F15*SSLcm_m,".")</f>
        <v>4.9144135970483317E-19</v>
      </c>
    </row>
    <row r="18" spans="1:11" ht="14.45" customHeight="1">
      <c r="A18" s="107" t="s">
        <v>107</v>
      </c>
      <c r="B18" s="108" t="s">
        <v>9</v>
      </c>
      <c r="C18" s="98">
        <f>IFERROR(1/SUM(1/C19,1/C22,1/C24,1/C28,1/C29,1/C31),0)</f>
        <v>6.8116960175746723E-4</v>
      </c>
      <c r="D18" s="99">
        <f>IFERROR(1/SUM(1/D19,1/D20,1/D21,1/D22,1/D23,1/D24,1/D25,1/D26,1/D27,1/D28,1/D29,1/D30,1/D31,1/D32),0)</f>
        <v>0.52232873670979973</v>
      </c>
      <c r="E18" s="100">
        <f>IFERROR(1/SUM(1/E19,1/E20,1/E21,1/E22,1/E23,1/E24,1/E25,1/E26,1/E27,1/E28,1/E29,1/E30,1/E31,1/E32),0)</f>
        <v>6.8028244451482408E-4</v>
      </c>
      <c r="F18" s="98">
        <f>IFERROR(1/SUM(1/F19,1/F22,1/F24,1/F28,1/F29,1/F31),0)</f>
        <v>2.5203275265026317E-5</v>
      </c>
      <c r="G18" s="99">
        <f>IFERROR(1/SUM(1/G19,1/G20,1/G21,1/G22,1/G23,1/G24,1/G25,1/G26,1/G27,1/G28,1/G29,1/G30,1/G31,1/G32),0)</f>
        <v>1.9326163258262603E-2</v>
      </c>
      <c r="H18" s="100">
        <f>IFERROR(1/SUM(1/H19,1/H20,1/H21,1/H22,1/H23,1/H24,1/H25,1/H26,1/H27,1/H28,1/H29,1/H30,1/H31,1/H32),0)</f>
        <v>2.5170450447048515E-5</v>
      </c>
    </row>
    <row r="19" spans="1:11" ht="14.45" customHeight="1">
      <c r="A19" s="69" t="s">
        <v>108</v>
      </c>
      <c r="B19" s="109">
        <v>1</v>
      </c>
      <c r="C19" s="101">
        <f>IFERROR(C13/$B19,0)</f>
        <v>4.8496087232627882E-3</v>
      </c>
      <c r="D19" s="102">
        <f>IFERROR(D13/$B19,0)</f>
        <v>133.54691082212943</v>
      </c>
      <c r="E19" s="103">
        <f t="shared" ref="E19:E32" si="32">IFERROR(IF(AND(C19&lt;&gt;0,D19&lt;&gt;0),(1/((1/C19)+(1/D19))),IF(AND(C19&lt;&gt;0,D19=0),(1/(1/C19)),IF(AND(C19=0,D19&lt;&gt;0),(1/(1/D19)),0))),0)</f>
        <v>4.8494326214675526E-3</v>
      </c>
      <c r="F19" s="101">
        <f>IFERROR(F13/$B19,0)</f>
        <v>1.7943552276072336E-4</v>
      </c>
      <c r="G19" s="102">
        <f>IFERROR(G13/$B19,0)</f>
        <v>4.9412357004187939</v>
      </c>
      <c r="H19" s="103">
        <f t="shared" ref="H19:H32" si="33">IFERROR(IF(AND(F19&lt;&gt;0,G19&lt;&gt;0),(1/((1/F19)+(1/G19))),IF(AND(F19&lt;&gt;0,G19=0),(1/(1/F19)),IF(AND(F19=0,G19&lt;&gt;0),(1/(1/G19)),0))),0)</f>
        <v>1.7942900699429964E-4</v>
      </c>
    </row>
    <row r="20" spans="1:11" ht="14.45" customHeight="1">
      <c r="A20" s="69" t="s">
        <v>109</v>
      </c>
      <c r="B20" s="109">
        <v>1</v>
      </c>
      <c r="C20" s="101">
        <f>IFERROR(C15/$B20,0)</f>
        <v>0</v>
      </c>
      <c r="D20" s="102">
        <f>IFERROR(D15/$B20,0)</f>
        <v>2398.1004416446895</v>
      </c>
      <c r="E20" s="103">
        <f t="shared" si="32"/>
        <v>2398.1004416446895</v>
      </c>
      <c r="F20" s="101">
        <f>IFERROR(F15/$B20,0)</f>
        <v>0</v>
      </c>
      <c r="G20" s="102">
        <f>IFERROR(G15/$B20,0)</f>
        <v>88.729716340853599</v>
      </c>
      <c r="H20" s="103">
        <f t="shared" si="33"/>
        <v>88.729716340853599</v>
      </c>
    </row>
    <row r="21" spans="1:11" ht="14.45" customHeight="1">
      <c r="A21" s="69" t="s">
        <v>110</v>
      </c>
      <c r="B21" s="109">
        <v>1</v>
      </c>
      <c r="C21" s="101">
        <f>IFERROR(C12/$B21,0)</f>
        <v>0</v>
      </c>
      <c r="D21" s="102">
        <f>IFERROR(D12/$B21,0)</f>
        <v>134149378.08899616</v>
      </c>
      <c r="E21" s="103">
        <f t="shared" si="32"/>
        <v>134149378.08899616</v>
      </c>
      <c r="F21" s="101">
        <f>IFERROR(F12/$B21,0)</f>
        <v>0</v>
      </c>
      <c r="G21" s="102">
        <f>IFERROR(G12/$B21,0)</f>
        <v>4963526.9892928628</v>
      </c>
      <c r="H21" s="103">
        <f t="shared" si="33"/>
        <v>4963526.9892928628</v>
      </c>
    </row>
    <row r="22" spans="1:11" ht="14.45" customHeight="1">
      <c r="A22" s="69" t="s">
        <v>111</v>
      </c>
      <c r="B22" s="109">
        <v>0.99980000000000002</v>
      </c>
      <c r="C22" s="101">
        <f>IFERROR(C9/$B22,0)</f>
        <v>11.041769920004318</v>
      </c>
      <c r="D22" s="102">
        <f>IFERROR(D9/$B22,0)</f>
        <v>3.6719004882944675</v>
      </c>
      <c r="E22" s="103">
        <f t="shared" si="32"/>
        <v>2.7555517580461286</v>
      </c>
      <c r="F22" s="101">
        <f>IFERROR(F9/$B22,0)</f>
        <v>0.40854548704016019</v>
      </c>
      <c r="G22" s="102">
        <f>IFERROR(G9/$B22,0)</f>
        <v>0.13586031806689544</v>
      </c>
      <c r="H22" s="103">
        <f t="shared" si="33"/>
        <v>0.10195541504770686</v>
      </c>
    </row>
    <row r="23" spans="1:11" ht="14.45" customHeight="1">
      <c r="A23" s="69" t="s">
        <v>112</v>
      </c>
      <c r="B23" s="109">
        <v>2.0000000000000001E-4</v>
      </c>
      <c r="C23" s="101">
        <f>IFERROR(C4/$B23,0)</f>
        <v>0</v>
      </c>
      <c r="D23" s="102">
        <f>IFERROR(D4/$B23,0)</f>
        <v>35683734.571672983</v>
      </c>
      <c r="E23" s="103">
        <f t="shared" si="32"/>
        <v>35683734.571672983</v>
      </c>
      <c r="F23" s="101">
        <f>IFERROR(F4/$B23,0)</f>
        <v>0</v>
      </c>
      <c r="G23" s="102">
        <f>IFERROR(G4/$B23,0)</f>
        <v>1320298.1791519015</v>
      </c>
      <c r="H23" s="103">
        <f t="shared" si="33"/>
        <v>1320298.1791519015</v>
      </c>
    </row>
    <row r="24" spans="1:11" ht="14.45" customHeight="1">
      <c r="A24" s="69" t="s">
        <v>113</v>
      </c>
      <c r="B24" s="109">
        <v>0.99999979999999999</v>
      </c>
      <c r="C24" s="101">
        <f>IFERROR(C6/$B24,0)</f>
        <v>14.744115375924038</v>
      </c>
      <c r="D24" s="102">
        <f>IFERROR(D6/$B24,0)</f>
        <v>0.62823488923276971</v>
      </c>
      <c r="E24" s="103">
        <f t="shared" si="32"/>
        <v>0.60256028065037903</v>
      </c>
      <c r="F24" s="101">
        <f>IFERROR(F6/$B24,0)</f>
        <v>0.54553226890918993</v>
      </c>
      <c r="G24" s="102">
        <f>IFERROR(G6/$B24,0)</f>
        <v>2.3244690901612502E-2</v>
      </c>
      <c r="H24" s="103">
        <f t="shared" si="33"/>
        <v>2.2294730384064043E-2</v>
      </c>
    </row>
    <row r="25" spans="1:11" ht="14.45" customHeight="1">
      <c r="A25" s="69" t="s">
        <v>114</v>
      </c>
      <c r="B25" s="109">
        <v>1.9999999999999999E-7</v>
      </c>
      <c r="C25" s="101">
        <f>IFERROR(C14/$B25,0)</f>
        <v>0</v>
      </c>
      <c r="D25" s="102">
        <f>IFERROR(D14/$B25,0)</f>
        <v>6160865775.496026</v>
      </c>
      <c r="E25" s="103">
        <f t="shared" si="32"/>
        <v>6160865775.496026</v>
      </c>
      <c r="F25" s="101">
        <f>IFERROR(F14/$B25,0)</f>
        <v>0</v>
      </c>
      <c r="G25" s="102">
        <f>IFERROR(G14/$B25,0)</f>
        <v>227952033.69335321</v>
      </c>
      <c r="H25" s="103">
        <f t="shared" si="33"/>
        <v>227952033.69335321</v>
      </c>
    </row>
    <row r="26" spans="1:11" ht="14.45" customHeight="1">
      <c r="A26" s="69" t="s">
        <v>115</v>
      </c>
      <c r="B26" s="109">
        <v>0.99979000004200003</v>
      </c>
      <c r="C26" s="101">
        <f>IFERROR(C11/$B26,0)</f>
        <v>0</v>
      </c>
      <c r="D26" s="102">
        <f>IFERROR(D11/$B26,0)</f>
        <v>11337.74769009432</v>
      </c>
      <c r="E26" s="103">
        <f t="shared" si="32"/>
        <v>11337.74769009432</v>
      </c>
      <c r="F26" s="101">
        <f>IFERROR(F11/$B26,0)</f>
        <v>0</v>
      </c>
      <c r="G26" s="102">
        <f>IFERROR(G11/$B26,0)</f>
        <v>419.49666453349028</v>
      </c>
      <c r="H26" s="103">
        <f t="shared" si="33"/>
        <v>419.49666453349033</v>
      </c>
    </row>
    <row r="27" spans="1:11" ht="14.45" customHeight="1">
      <c r="A27" s="69" t="s">
        <v>116</v>
      </c>
      <c r="B27" s="109">
        <v>2.0999995799999999E-4</v>
      </c>
      <c r="C27" s="101">
        <f>IFERROR(C17/$B27,0)</f>
        <v>0</v>
      </c>
      <c r="D27" s="102">
        <f>IFERROR(D17/$B27,0)</f>
        <v>1609.1153367794609</v>
      </c>
      <c r="E27" s="103">
        <f t="shared" si="32"/>
        <v>1609.1153367794609</v>
      </c>
      <c r="F27" s="101">
        <f>IFERROR(F17/$B27,0)</f>
        <v>0</v>
      </c>
      <c r="G27" s="102">
        <f>IFERROR(G17/$B27,0)</f>
        <v>59.537267460840113</v>
      </c>
      <c r="H27" s="103">
        <f t="shared" si="33"/>
        <v>59.53726746084012</v>
      </c>
    </row>
    <row r="28" spans="1:11" ht="14.45" customHeight="1">
      <c r="A28" s="69" t="s">
        <v>117</v>
      </c>
      <c r="B28" s="109">
        <v>1</v>
      </c>
      <c r="C28" s="101">
        <f>IFERROR(C8/$B28,0)</f>
        <v>2.1537968153314147E-3</v>
      </c>
      <c r="D28" s="102">
        <f>IFERROR(D8/$B28,0)</f>
        <v>411.10293285337531</v>
      </c>
      <c r="E28" s="103">
        <f t="shared" si="32"/>
        <v>2.1537855314994396E-3</v>
      </c>
      <c r="F28" s="101">
        <f>IFERROR(F8/$B28,0)</f>
        <v>7.969048216726242E-5</v>
      </c>
      <c r="G28" s="102">
        <f>IFERROR(G8/$B28,0)</f>
        <v>15.210808515574902</v>
      </c>
      <c r="H28" s="103">
        <f t="shared" si="33"/>
        <v>7.9690064665479342E-5</v>
      </c>
    </row>
    <row r="29" spans="1:11" ht="14.45" customHeight="1">
      <c r="A29" s="69" t="s">
        <v>118</v>
      </c>
      <c r="B29" s="109">
        <v>1</v>
      </c>
      <c r="C29" s="101">
        <f>IFERROR(C5/$B29,0)</f>
        <v>1.2204848620211353</v>
      </c>
      <c r="D29" s="102">
        <f>IFERROR(D5/$B29,0)</f>
        <v>25.415765364439448</v>
      </c>
      <c r="E29" s="103">
        <f t="shared" si="32"/>
        <v>1.1645617014501706</v>
      </c>
      <c r="F29" s="101">
        <f>IFERROR(F5/$B29,0)</f>
        <v>4.5157939894782048E-2</v>
      </c>
      <c r="G29" s="102">
        <f>IFERROR(G5/$B29,0)</f>
        <v>0.94038331848426049</v>
      </c>
      <c r="H29" s="103">
        <f t="shared" si="33"/>
        <v>4.3088782953656354E-2</v>
      </c>
    </row>
    <row r="30" spans="1:11" ht="14.45" customHeight="1">
      <c r="A30" s="69" t="s">
        <v>119</v>
      </c>
      <c r="B30" s="109">
        <v>1.9000000000000001E-8</v>
      </c>
      <c r="C30" s="101">
        <f>IFERROR(C7/$B30,0)</f>
        <v>0</v>
      </c>
      <c r="D30" s="102">
        <f>IFERROR(D7/$B30,0)</f>
        <v>315115988.7996555</v>
      </c>
      <c r="E30" s="103">
        <f t="shared" si="32"/>
        <v>315115988.7996555</v>
      </c>
      <c r="F30" s="101">
        <f>IFERROR(F7/$B30,0)</f>
        <v>0</v>
      </c>
      <c r="G30" s="102">
        <f>IFERROR(G7/$B30,0)</f>
        <v>11659291.585587265</v>
      </c>
      <c r="H30" s="103">
        <f t="shared" si="33"/>
        <v>11659291.585587265</v>
      </c>
    </row>
    <row r="31" spans="1:11" ht="14.45" customHeight="1">
      <c r="A31" s="69" t="s">
        <v>120</v>
      </c>
      <c r="B31" s="109">
        <v>1</v>
      </c>
      <c r="C31" s="101">
        <f>IFERROR(C10/$B31,0)</f>
        <v>1.2553558580788819E-3</v>
      </c>
      <c r="D31" s="102">
        <f>IFERROR(D10/$B31,0)</f>
        <v>96756.330183495069</v>
      </c>
      <c r="E31" s="103">
        <f t="shared" si="32"/>
        <v>1.2553558417913863E-3</v>
      </c>
      <c r="F31" s="101">
        <f>IFERROR(F10/$B31,0)</f>
        <v>4.6448166748918675E-5</v>
      </c>
      <c r="G31" s="102">
        <f>IFERROR(G10/$B31,0)</f>
        <v>3579.9842167893212</v>
      </c>
      <c r="H31" s="103">
        <f t="shared" si="33"/>
        <v>4.6448166146281337E-5</v>
      </c>
    </row>
    <row r="32" spans="1:11" ht="14.45" customHeight="1" thickBot="1">
      <c r="A32" s="74" t="s">
        <v>121</v>
      </c>
      <c r="B32" s="110">
        <v>1.339E-6</v>
      </c>
      <c r="C32" s="104">
        <f>IFERROR(C16/$B32,0)</f>
        <v>0</v>
      </c>
      <c r="D32" s="105">
        <f>IFERROR(D16/$B32,0)</f>
        <v>10886250.156099135</v>
      </c>
      <c r="E32" s="106">
        <f t="shared" si="32"/>
        <v>10886250.156099135</v>
      </c>
      <c r="F32" s="104">
        <f>IFERROR(F16/$B32,0)</f>
        <v>0</v>
      </c>
      <c r="G32" s="105">
        <f>IFERROR(G16/$B32,0)</f>
        <v>402791.25577566837</v>
      </c>
      <c r="H32" s="106">
        <f t="shared" si="33"/>
        <v>402791.25577566837</v>
      </c>
    </row>
  </sheetData>
  <autoFilter ref="A2:K32" xr:uid="{26476AA7-52D8-4E38-B4E3-EFBEAEB8B39A}"/>
  <mergeCells count="3">
    <mergeCell ref="C1:E1"/>
    <mergeCell ref="F1:H1"/>
    <mergeCell ref="I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8C14-63A0-4999-B87A-29AF277FAC64}">
  <dimension ref="A1:L32"/>
  <sheetViews>
    <sheetView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ColWidth="8.7109375" defaultRowHeight="12.75"/>
  <cols>
    <col min="1" max="1" width="10.28515625" style="33" bestFit="1" customWidth="1"/>
    <col min="2" max="2" width="12" style="33" bestFit="1" customWidth="1"/>
    <col min="3" max="3" width="11.5703125" style="33" bestFit="1" customWidth="1"/>
    <col min="4" max="4" width="11.7109375" style="33" bestFit="1" customWidth="1"/>
    <col min="5" max="5" width="11.28515625" style="33" bestFit="1" customWidth="1"/>
    <col min="6" max="6" width="11.5703125" style="33" bestFit="1" customWidth="1"/>
    <col min="7" max="7" width="11.7109375" style="33" bestFit="1" customWidth="1"/>
    <col min="8" max="8" width="11.28515625" style="33" bestFit="1" customWidth="1"/>
    <col min="9" max="9" width="11.5703125" style="33" bestFit="1" customWidth="1"/>
    <col min="10" max="10" width="11.7109375" style="33" bestFit="1" customWidth="1"/>
    <col min="11" max="11" width="11.28515625" style="33" bestFit="1" customWidth="1"/>
    <col min="12" max="12" width="13.7109375" style="33" bestFit="1" customWidth="1"/>
    <col min="13" max="256" width="8.7109375" style="33"/>
    <col min="257" max="257" width="11.85546875" style="33" bestFit="1" customWidth="1"/>
    <col min="258" max="258" width="7.5703125" style="33" customWidth="1"/>
    <col min="259" max="259" width="13.140625" style="33" bestFit="1" customWidth="1"/>
    <col min="260" max="260" width="13.28515625" style="33" bestFit="1" customWidth="1"/>
    <col min="261" max="261" width="12.85546875" style="33" bestFit="1" customWidth="1"/>
    <col min="262" max="262" width="13.140625" style="33" bestFit="1" customWidth="1"/>
    <col min="263" max="263" width="13.28515625" style="33" bestFit="1" customWidth="1"/>
    <col min="264" max="264" width="12.85546875" style="33" bestFit="1" customWidth="1"/>
    <col min="265" max="265" width="13.140625" style="33" bestFit="1" customWidth="1"/>
    <col min="266" max="266" width="13.28515625" style="33" bestFit="1" customWidth="1"/>
    <col min="267" max="267" width="12.85546875" style="33" bestFit="1" customWidth="1"/>
    <col min="268" max="512" width="8.7109375" style="33"/>
    <col min="513" max="513" width="11.85546875" style="33" bestFit="1" customWidth="1"/>
    <col min="514" max="514" width="7.5703125" style="33" customWidth="1"/>
    <col min="515" max="515" width="13.140625" style="33" bestFit="1" customWidth="1"/>
    <col min="516" max="516" width="13.28515625" style="33" bestFit="1" customWidth="1"/>
    <col min="517" max="517" width="12.85546875" style="33" bestFit="1" customWidth="1"/>
    <col min="518" max="518" width="13.140625" style="33" bestFit="1" customWidth="1"/>
    <col min="519" max="519" width="13.28515625" style="33" bestFit="1" customWidth="1"/>
    <col min="520" max="520" width="12.85546875" style="33" bestFit="1" customWidth="1"/>
    <col min="521" max="521" width="13.140625" style="33" bestFit="1" customWidth="1"/>
    <col min="522" max="522" width="13.28515625" style="33" bestFit="1" customWidth="1"/>
    <col min="523" max="523" width="12.85546875" style="33" bestFit="1" customWidth="1"/>
    <col min="524" max="768" width="8.7109375" style="33"/>
    <col min="769" max="769" width="11.85546875" style="33" bestFit="1" customWidth="1"/>
    <col min="770" max="770" width="7.5703125" style="33" customWidth="1"/>
    <col min="771" max="771" width="13.140625" style="33" bestFit="1" customWidth="1"/>
    <col min="772" max="772" width="13.28515625" style="33" bestFit="1" customWidth="1"/>
    <col min="773" max="773" width="12.85546875" style="33" bestFit="1" customWidth="1"/>
    <col min="774" max="774" width="13.140625" style="33" bestFit="1" customWidth="1"/>
    <col min="775" max="775" width="13.28515625" style="33" bestFit="1" customWidth="1"/>
    <col min="776" max="776" width="12.85546875" style="33" bestFit="1" customWidth="1"/>
    <col min="777" max="777" width="13.140625" style="33" bestFit="1" customWidth="1"/>
    <col min="778" max="778" width="13.28515625" style="33" bestFit="1" customWidth="1"/>
    <col min="779" max="779" width="12.85546875" style="33" bestFit="1" customWidth="1"/>
    <col min="780" max="1024" width="8.7109375" style="33"/>
    <col min="1025" max="1025" width="11.85546875" style="33" bestFit="1" customWidth="1"/>
    <col min="1026" max="1026" width="7.5703125" style="33" customWidth="1"/>
    <col min="1027" max="1027" width="13.140625" style="33" bestFit="1" customWidth="1"/>
    <col min="1028" max="1028" width="13.28515625" style="33" bestFit="1" customWidth="1"/>
    <col min="1029" max="1029" width="12.85546875" style="33" bestFit="1" customWidth="1"/>
    <col min="1030" max="1030" width="13.140625" style="33" bestFit="1" customWidth="1"/>
    <col min="1031" max="1031" width="13.28515625" style="33" bestFit="1" customWidth="1"/>
    <col min="1032" max="1032" width="12.85546875" style="33" bestFit="1" customWidth="1"/>
    <col min="1033" max="1033" width="13.140625" style="33" bestFit="1" customWidth="1"/>
    <col min="1034" max="1034" width="13.28515625" style="33" bestFit="1" customWidth="1"/>
    <col min="1035" max="1035" width="12.85546875" style="33" bestFit="1" customWidth="1"/>
    <col min="1036" max="1280" width="8.7109375" style="33"/>
    <col min="1281" max="1281" width="11.85546875" style="33" bestFit="1" customWidth="1"/>
    <col min="1282" max="1282" width="7.5703125" style="33" customWidth="1"/>
    <col min="1283" max="1283" width="13.140625" style="33" bestFit="1" customWidth="1"/>
    <col min="1284" max="1284" width="13.28515625" style="33" bestFit="1" customWidth="1"/>
    <col min="1285" max="1285" width="12.85546875" style="33" bestFit="1" customWidth="1"/>
    <col min="1286" max="1286" width="13.140625" style="33" bestFit="1" customWidth="1"/>
    <col min="1287" max="1287" width="13.28515625" style="33" bestFit="1" customWidth="1"/>
    <col min="1288" max="1288" width="12.85546875" style="33" bestFit="1" customWidth="1"/>
    <col min="1289" max="1289" width="13.140625" style="33" bestFit="1" customWidth="1"/>
    <col min="1290" max="1290" width="13.28515625" style="33" bestFit="1" customWidth="1"/>
    <col min="1291" max="1291" width="12.85546875" style="33" bestFit="1" customWidth="1"/>
    <col min="1292" max="1536" width="8.7109375" style="33"/>
    <col min="1537" max="1537" width="11.85546875" style="33" bestFit="1" customWidth="1"/>
    <col min="1538" max="1538" width="7.5703125" style="33" customWidth="1"/>
    <col min="1539" max="1539" width="13.140625" style="33" bestFit="1" customWidth="1"/>
    <col min="1540" max="1540" width="13.28515625" style="33" bestFit="1" customWidth="1"/>
    <col min="1541" max="1541" width="12.85546875" style="33" bestFit="1" customWidth="1"/>
    <col min="1542" max="1542" width="13.140625" style="33" bestFit="1" customWidth="1"/>
    <col min="1543" max="1543" width="13.28515625" style="33" bestFit="1" customWidth="1"/>
    <col min="1544" max="1544" width="12.85546875" style="33" bestFit="1" customWidth="1"/>
    <col min="1545" max="1545" width="13.140625" style="33" bestFit="1" customWidth="1"/>
    <col min="1546" max="1546" width="13.28515625" style="33" bestFit="1" customWidth="1"/>
    <col min="1547" max="1547" width="12.85546875" style="33" bestFit="1" customWidth="1"/>
    <col min="1548" max="1792" width="8.7109375" style="33"/>
    <col min="1793" max="1793" width="11.85546875" style="33" bestFit="1" customWidth="1"/>
    <col min="1794" max="1794" width="7.5703125" style="33" customWidth="1"/>
    <col min="1795" max="1795" width="13.140625" style="33" bestFit="1" customWidth="1"/>
    <col min="1796" max="1796" width="13.28515625" style="33" bestFit="1" customWidth="1"/>
    <col min="1797" max="1797" width="12.85546875" style="33" bestFit="1" customWidth="1"/>
    <col min="1798" max="1798" width="13.140625" style="33" bestFit="1" customWidth="1"/>
    <col min="1799" max="1799" width="13.28515625" style="33" bestFit="1" customWidth="1"/>
    <col min="1800" max="1800" width="12.85546875" style="33" bestFit="1" customWidth="1"/>
    <col min="1801" max="1801" width="13.140625" style="33" bestFit="1" customWidth="1"/>
    <col min="1802" max="1802" width="13.28515625" style="33" bestFit="1" customWidth="1"/>
    <col min="1803" max="1803" width="12.85546875" style="33" bestFit="1" customWidth="1"/>
    <col min="1804" max="2048" width="8.7109375" style="33"/>
    <col min="2049" max="2049" width="11.85546875" style="33" bestFit="1" customWidth="1"/>
    <col min="2050" max="2050" width="7.5703125" style="33" customWidth="1"/>
    <col min="2051" max="2051" width="13.140625" style="33" bestFit="1" customWidth="1"/>
    <col min="2052" max="2052" width="13.28515625" style="33" bestFit="1" customWidth="1"/>
    <col min="2053" max="2053" width="12.85546875" style="33" bestFit="1" customWidth="1"/>
    <col min="2054" max="2054" width="13.140625" style="33" bestFit="1" customWidth="1"/>
    <col min="2055" max="2055" width="13.28515625" style="33" bestFit="1" customWidth="1"/>
    <col min="2056" max="2056" width="12.85546875" style="33" bestFit="1" customWidth="1"/>
    <col min="2057" max="2057" width="13.140625" style="33" bestFit="1" customWidth="1"/>
    <col min="2058" max="2058" width="13.28515625" style="33" bestFit="1" customWidth="1"/>
    <col min="2059" max="2059" width="12.85546875" style="33" bestFit="1" customWidth="1"/>
    <col min="2060" max="2304" width="8.7109375" style="33"/>
    <col min="2305" max="2305" width="11.85546875" style="33" bestFit="1" customWidth="1"/>
    <col min="2306" max="2306" width="7.5703125" style="33" customWidth="1"/>
    <col min="2307" max="2307" width="13.140625" style="33" bestFit="1" customWidth="1"/>
    <col min="2308" max="2308" width="13.28515625" style="33" bestFit="1" customWidth="1"/>
    <col min="2309" max="2309" width="12.85546875" style="33" bestFit="1" customWidth="1"/>
    <col min="2310" max="2310" width="13.140625" style="33" bestFit="1" customWidth="1"/>
    <col min="2311" max="2311" width="13.28515625" style="33" bestFit="1" customWidth="1"/>
    <col min="2312" max="2312" width="12.85546875" style="33" bestFit="1" customWidth="1"/>
    <col min="2313" max="2313" width="13.140625" style="33" bestFit="1" customWidth="1"/>
    <col min="2314" max="2314" width="13.28515625" style="33" bestFit="1" customWidth="1"/>
    <col min="2315" max="2315" width="12.85546875" style="33" bestFit="1" customWidth="1"/>
    <col min="2316" max="2560" width="8.7109375" style="33"/>
    <col min="2561" max="2561" width="11.85546875" style="33" bestFit="1" customWidth="1"/>
    <col min="2562" max="2562" width="7.5703125" style="33" customWidth="1"/>
    <col min="2563" max="2563" width="13.140625" style="33" bestFit="1" customWidth="1"/>
    <col min="2564" max="2564" width="13.28515625" style="33" bestFit="1" customWidth="1"/>
    <col min="2565" max="2565" width="12.85546875" style="33" bestFit="1" customWidth="1"/>
    <col min="2566" max="2566" width="13.140625" style="33" bestFit="1" customWidth="1"/>
    <col min="2567" max="2567" width="13.28515625" style="33" bestFit="1" customWidth="1"/>
    <col min="2568" max="2568" width="12.85546875" style="33" bestFit="1" customWidth="1"/>
    <col min="2569" max="2569" width="13.140625" style="33" bestFit="1" customWidth="1"/>
    <col min="2570" max="2570" width="13.28515625" style="33" bestFit="1" customWidth="1"/>
    <col min="2571" max="2571" width="12.85546875" style="33" bestFit="1" customWidth="1"/>
    <col min="2572" max="2816" width="8.7109375" style="33"/>
    <col min="2817" max="2817" width="11.85546875" style="33" bestFit="1" customWidth="1"/>
    <col min="2818" max="2818" width="7.5703125" style="33" customWidth="1"/>
    <col min="2819" max="2819" width="13.140625" style="33" bestFit="1" customWidth="1"/>
    <col min="2820" max="2820" width="13.28515625" style="33" bestFit="1" customWidth="1"/>
    <col min="2821" max="2821" width="12.85546875" style="33" bestFit="1" customWidth="1"/>
    <col min="2822" max="2822" width="13.140625" style="33" bestFit="1" customWidth="1"/>
    <col min="2823" max="2823" width="13.28515625" style="33" bestFit="1" customWidth="1"/>
    <col min="2824" max="2824" width="12.85546875" style="33" bestFit="1" customWidth="1"/>
    <col min="2825" max="2825" width="13.140625" style="33" bestFit="1" customWidth="1"/>
    <col min="2826" max="2826" width="13.28515625" style="33" bestFit="1" customWidth="1"/>
    <col min="2827" max="2827" width="12.85546875" style="33" bestFit="1" customWidth="1"/>
    <col min="2828" max="3072" width="8.7109375" style="33"/>
    <col min="3073" max="3073" width="11.85546875" style="33" bestFit="1" customWidth="1"/>
    <col min="3074" max="3074" width="7.5703125" style="33" customWidth="1"/>
    <col min="3075" max="3075" width="13.140625" style="33" bestFit="1" customWidth="1"/>
    <col min="3076" max="3076" width="13.28515625" style="33" bestFit="1" customWidth="1"/>
    <col min="3077" max="3077" width="12.85546875" style="33" bestFit="1" customWidth="1"/>
    <col min="3078" max="3078" width="13.140625" style="33" bestFit="1" customWidth="1"/>
    <col min="3079" max="3079" width="13.28515625" style="33" bestFit="1" customWidth="1"/>
    <col min="3080" max="3080" width="12.85546875" style="33" bestFit="1" customWidth="1"/>
    <col min="3081" max="3081" width="13.140625" style="33" bestFit="1" customWidth="1"/>
    <col min="3082" max="3082" width="13.28515625" style="33" bestFit="1" customWidth="1"/>
    <col min="3083" max="3083" width="12.85546875" style="33" bestFit="1" customWidth="1"/>
    <col min="3084" max="3328" width="8.7109375" style="33"/>
    <col min="3329" max="3329" width="11.85546875" style="33" bestFit="1" customWidth="1"/>
    <col min="3330" max="3330" width="7.5703125" style="33" customWidth="1"/>
    <col min="3331" max="3331" width="13.140625" style="33" bestFit="1" customWidth="1"/>
    <col min="3332" max="3332" width="13.28515625" style="33" bestFit="1" customWidth="1"/>
    <col min="3333" max="3333" width="12.85546875" style="33" bestFit="1" customWidth="1"/>
    <col min="3334" max="3334" width="13.140625" style="33" bestFit="1" customWidth="1"/>
    <col min="3335" max="3335" width="13.28515625" style="33" bestFit="1" customWidth="1"/>
    <col min="3336" max="3336" width="12.85546875" style="33" bestFit="1" customWidth="1"/>
    <col min="3337" max="3337" width="13.140625" style="33" bestFit="1" customWidth="1"/>
    <col min="3338" max="3338" width="13.28515625" style="33" bestFit="1" customWidth="1"/>
    <col min="3339" max="3339" width="12.85546875" style="33" bestFit="1" customWidth="1"/>
    <col min="3340" max="3584" width="8.7109375" style="33"/>
    <col min="3585" max="3585" width="11.85546875" style="33" bestFit="1" customWidth="1"/>
    <col min="3586" max="3586" width="7.5703125" style="33" customWidth="1"/>
    <col min="3587" max="3587" width="13.140625" style="33" bestFit="1" customWidth="1"/>
    <col min="3588" max="3588" width="13.28515625" style="33" bestFit="1" customWidth="1"/>
    <col min="3589" max="3589" width="12.85546875" style="33" bestFit="1" customWidth="1"/>
    <col min="3590" max="3590" width="13.140625" style="33" bestFit="1" customWidth="1"/>
    <col min="3591" max="3591" width="13.28515625" style="33" bestFit="1" customWidth="1"/>
    <col min="3592" max="3592" width="12.85546875" style="33" bestFit="1" customWidth="1"/>
    <col min="3593" max="3593" width="13.140625" style="33" bestFit="1" customWidth="1"/>
    <col min="3594" max="3594" width="13.28515625" style="33" bestFit="1" customWidth="1"/>
    <col min="3595" max="3595" width="12.85546875" style="33" bestFit="1" customWidth="1"/>
    <col min="3596" max="3840" width="8.7109375" style="33"/>
    <col min="3841" max="3841" width="11.85546875" style="33" bestFit="1" customWidth="1"/>
    <col min="3842" max="3842" width="7.5703125" style="33" customWidth="1"/>
    <col min="3843" max="3843" width="13.140625" style="33" bestFit="1" customWidth="1"/>
    <col min="3844" max="3844" width="13.28515625" style="33" bestFit="1" customWidth="1"/>
    <col min="3845" max="3845" width="12.85546875" style="33" bestFit="1" customWidth="1"/>
    <col min="3846" max="3846" width="13.140625" style="33" bestFit="1" customWidth="1"/>
    <col min="3847" max="3847" width="13.28515625" style="33" bestFit="1" customWidth="1"/>
    <col min="3848" max="3848" width="12.85546875" style="33" bestFit="1" customWidth="1"/>
    <col min="3849" max="3849" width="13.140625" style="33" bestFit="1" customWidth="1"/>
    <col min="3850" max="3850" width="13.28515625" style="33" bestFit="1" customWidth="1"/>
    <col min="3851" max="3851" width="12.85546875" style="33" bestFit="1" customWidth="1"/>
    <col min="3852" max="4096" width="8.7109375" style="33"/>
    <col min="4097" max="4097" width="11.85546875" style="33" bestFit="1" customWidth="1"/>
    <col min="4098" max="4098" width="7.5703125" style="33" customWidth="1"/>
    <col min="4099" max="4099" width="13.140625" style="33" bestFit="1" customWidth="1"/>
    <col min="4100" max="4100" width="13.28515625" style="33" bestFit="1" customWidth="1"/>
    <col min="4101" max="4101" width="12.85546875" style="33" bestFit="1" customWidth="1"/>
    <col min="4102" max="4102" width="13.140625" style="33" bestFit="1" customWidth="1"/>
    <col min="4103" max="4103" width="13.28515625" style="33" bestFit="1" customWidth="1"/>
    <col min="4104" max="4104" width="12.85546875" style="33" bestFit="1" customWidth="1"/>
    <col min="4105" max="4105" width="13.140625" style="33" bestFit="1" customWidth="1"/>
    <col min="4106" max="4106" width="13.28515625" style="33" bestFit="1" customWidth="1"/>
    <col min="4107" max="4107" width="12.85546875" style="33" bestFit="1" customWidth="1"/>
    <col min="4108" max="4352" width="8.7109375" style="33"/>
    <col min="4353" max="4353" width="11.85546875" style="33" bestFit="1" customWidth="1"/>
    <col min="4354" max="4354" width="7.5703125" style="33" customWidth="1"/>
    <col min="4355" max="4355" width="13.140625" style="33" bestFit="1" customWidth="1"/>
    <col min="4356" max="4356" width="13.28515625" style="33" bestFit="1" customWidth="1"/>
    <col min="4357" max="4357" width="12.85546875" style="33" bestFit="1" customWidth="1"/>
    <col min="4358" max="4358" width="13.140625" style="33" bestFit="1" customWidth="1"/>
    <col min="4359" max="4359" width="13.28515625" style="33" bestFit="1" customWidth="1"/>
    <col min="4360" max="4360" width="12.85546875" style="33" bestFit="1" customWidth="1"/>
    <col min="4361" max="4361" width="13.140625" style="33" bestFit="1" customWidth="1"/>
    <col min="4362" max="4362" width="13.28515625" style="33" bestFit="1" customWidth="1"/>
    <col min="4363" max="4363" width="12.85546875" style="33" bestFit="1" customWidth="1"/>
    <col min="4364" max="4608" width="8.7109375" style="33"/>
    <col min="4609" max="4609" width="11.85546875" style="33" bestFit="1" customWidth="1"/>
    <col min="4610" max="4610" width="7.5703125" style="33" customWidth="1"/>
    <col min="4611" max="4611" width="13.140625" style="33" bestFit="1" customWidth="1"/>
    <col min="4612" max="4612" width="13.28515625" style="33" bestFit="1" customWidth="1"/>
    <col min="4613" max="4613" width="12.85546875" style="33" bestFit="1" customWidth="1"/>
    <col min="4614" max="4614" width="13.140625" style="33" bestFit="1" customWidth="1"/>
    <col min="4615" max="4615" width="13.28515625" style="33" bestFit="1" customWidth="1"/>
    <col min="4616" max="4616" width="12.85546875" style="33" bestFit="1" customWidth="1"/>
    <col min="4617" max="4617" width="13.140625" style="33" bestFit="1" customWidth="1"/>
    <col min="4618" max="4618" width="13.28515625" style="33" bestFit="1" customWidth="1"/>
    <col min="4619" max="4619" width="12.85546875" style="33" bestFit="1" customWidth="1"/>
    <col min="4620" max="4864" width="8.7109375" style="33"/>
    <col min="4865" max="4865" width="11.85546875" style="33" bestFit="1" customWidth="1"/>
    <col min="4866" max="4866" width="7.5703125" style="33" customWidth="1"/>
    <col min="4867" max="4867" width="13.140625" style="33" bestFit="1" customWidth="1"/>
    <col min="4868" max="4868" width="13.28515625" style="33" bestFit="1" customWidth="1"/>
    <col min="4869" max="4869" width="12.85546875" style="33" bestFit="1" customWidth="1"/>
    <col min="4870" max="4870" width="13.140625" style="33" bestFit="1" customWidth="1"/>
    <col min="4871" max="4871" width="13.28515625" style="33" bestFit="1" customWidth="1"/>
    <col min="4872" max="4872" width="12.85546875" style="33" bestFit="1" customWidth="1"/>
    <col min="4873" max="4873" width="13.140625" style="33" bestFit="1" customWidth="1"/>
    <col min="4874" max="4874" width="13.28515625" style="33" bestFit="1" customWidth="1"/>
    <col min="4875" max="4875" width="12.85546875" style="33" bestFit="1" customWidth="1"/>
    <col min="4876" max="5120" width="8.7109375" style="33"/>
    <col min="5121" max="5121" width="11.85546875" style="33" bestFit="1" customWidth="1"/>
    <col min="5122" max="5122" width="7.5703125" style="33" customWidth="1"/>
    <col min="5123" max="5123" width="13.140625" style="33" bestFit="1" customWidth="1"/>
    <col min="5124" max="5124" width="13.28515625" style="33" bestFit="1" customWidth="1"/>
    <col min="5125" max="5125" width="12.85546875" style="33" bestFit="1" customWidth="1"/>
    <col min="5126" max="5126" width="13.140625" style="33" bestFit="1" customWidth="1"/>
    <col min="5127" max="5127" width="13.28515625" style="33" bestFit="1" customWidth="1"/>
    <col min="5128" max="5128" width="12.85546875" style="33" bestFit="1" customWidth="1"/>
    <col min="5129" max="5129" width="13.140625" style="33" bestFit="1" customWidth="1"/>
    <col min="5130" max="5130" width="13.28515625" style="33" bestFit="1" customWidth="1"/>
    <col min="5131" max="5131" width="12.85546875" style="33" bestFit="1" customWidth="1"/>
    <col min="5132" max="5376" width="8.7109375" style="33"/>
    <col min="5377" max="5377" width="11.85546875" style="33" bestFit="1" customWidth="1"/>
    <col min="5378" max="5378" width="7.5703125" style="33" customWidth="1"/>
    <col min="5379" max="5379" width="13.140625" style="33" bestFit="1" customWidth="1"/>
    <col min="5380" max="5380" width="13.28515625" style="33" bestFit="1" customWidth="1"/>
    <col min="5381" max="5381" width="12.85546875" style="33" bestFit="1" customWidth="1"/>
    <col min="5382" max="5382" width="13.140625" style="33" bestFit="1" customWidth="1"/>
    <col min="5383" max="5383" width="13.28515625" style="33" bestFit="1" customWidth="1"/>
    <col min="5384" max="5384" width="12.85546875" style="33" bestFit="1" customWidth="1"/>
    <col min="5385" max="5385" width="13.140625" style="33" bestFit="1" customWidth="1"/>
    <col min="5386" max="5386" width="13.28515625" style="33" bestFit="1" customWidth="1"/>
    <col min="5387" max="5387" width="12.85546875" style="33" bestFit="1" customWidth="1"/>
    <col min="5388" max="5632" width="8.7109375" style="33"/>
    <col min="5633" max="5633" width="11.85546875" style="33" bestFit="1" customWidth="1"/>
    <col min="5634" max="5634" width="7.5703125" style="33" customWidth="1"/>
    <col min="5635" max="5635" width="13.140625" style="33" bestFit="1" customWidth="1"/>
    <col min="5636" max="5636" width="13.28515625" style="33" bestFit="1" customWidth="1"/>
    <col min="5637" max="5637" width="12.85546875" style="33" bestFit="1" customWidth="1"/>
    <col min="5638" max="5638" width="13.140625" style="33" bestFit="1" customWidth="1"/>
    <col min="5639" max="5639" width="13.28515625" style="33" bestFit="1" customWidth="1"/>
    <col min="5640" max="5640" width="12.85546875" style="33" bestFit="1" customWidth="1"/>
    <col min="5641" max="5641" width="13.140625" style="33" bestFit="1" customWidth="1"/>
    <col min="5642" max="5642" width="13.28515625" style="33" bestFit="1" customWidth="1"/>
    <col min="5643" max="5643" width="12.85546875" style="33" bestFit="1" customWidth="1"/>
    <col min="5644" max="5888" width="8.7109375" style="33"/>
    <col min="5889" max="5889" width="11.85546875" style="33" bestFit="1" customWidth="1"/>
    <col min="5890" max="5890" width="7.5703125" style="33" customWidth="1"/>
    <col min="5891" max="5891" width="13.140625" style="33" bestFit="1" customWidth="1"/>
    <col min="5892" max="5892" width="13.28515625" style="33" bestFit="1" customWidth="1"/>
    <col min="5893" max="5893" width="12.85546875" style="33" bestFit="1" customWidth="1"/>
    <col min="5894" max="5894" width="13.140625" style="33" bestFit="1" customWidth="1"/>
    <col min="5895" max="5895" width="13.28515625" style="33" bestFit="1" customWidth="1"/>
    <col min="5896" max="5896" width="12.85546875" style="33" bestFit="1" customWidth="1"/>
    <col min="5897" max="5897" width="13.140625" style="33" bestFit="1" customWidth="1"/>
    <col min="5898" max="5898" width="13.28515625" style="33" bestFit="1" customWidth="1"/>
    <col min="5899" max="5899" width="12.85546875" style="33" bestFit="1" customWidth="1"/>
    <col min="5900" max="6144" width="8.7109375" style="33"/>
    <col min="6145" max="6145" width="11.85546875" style="33" bestFit="1" customWidth="1"/>
    <col min="6146" max="6146" width="7.5703125" style="33" customWidth="1"/>
    <col min="6147" max="6147" width="13.140625" style="33" bestFit="1" customWidth="1"/>
    <col min="6148" max="6148" width="13.28515625" style="33" bestFit="1" customWidth="1"/>
    <col min="6149" max="6149" width="12.85546875" style="33" bestFit="1" customWidth="1"/>
    <col min="6150" max="6150" width="13.140625" style="33" bestFit="1" customWidth="1"/>
    <col min="6151" max="6151" width="13.28515625" style="33" bestFit="1" customWidth="1"/>
    <col min="6152" max="6152" width="12.85546875" style="33" bestFit="1" customWidth="1"/>
    <col min="6153" max="6153" width="13.140625" style="33" bestFit="1" customWidth="1"/>
    <col min="6154" max="6154" width="13.28515625" style="33" bestFit="1" customWidth="1"/>
    <col min="6155" max="6155" width="12.85546875" style="33" bestFit="1" customWidth="1"/>
    <col min="6156" max="6400" width="8.7109375" style="33"/>
    <col min="6401" max="6401" width="11.85546875" style="33" bestFit="1" customWidth="1"/>
    <col min="6402" max="6402" width="7.5703125" style="33" customWidth="1"/>
    <col min="6403" max="6403" width="13.140625" style="33" bestFit="1" customWidth="1"/>
    <col min="6404" max="6404" width="13.28515625" style="33" bestFit="1" customWidth="1"/>
    <col min="6405" max="6405" width="12.85546875" style="33" bestFit="1" customWidth="1"/>
    <col min="6406" max="6406" width="13.140625" style="33" bestFit="1" customWidth="1"/>
    <col min="6407" max="6407" width="13.28515625" style="33" bestFit="1" customWidth="1"/>
    <col min="6408" max="6408" width="12.85546875" style="33" bestFit="1" customWidth="1"/>
    <col min="6409" max="6409" width="13.140625" style="33" bestFit="1" customWidth="1"/>
    <col min="6410" max="6410" width="13.28515625" style="33" bestFit="1" customWidth="1"/>
    <col min="6411" max="6411" width="12.85546875" style="33" bestFit="1" customWidth="1"/>
    <col min="6412" max="6656" width="8.7109375" style="33"/>
    <col min="6657" max="6657" width="11.85546875" style="33" bestFit="1" customWidth="1"/>
    <col min="6658" max="6658" width="7.5703125" style="33" customWidth="1"/>
    <col min="6659" max="6659" width="13.140625" style="33" bestFit="1" customWidth="1"/>
    <col min="6660" max="6660" width="13.28515625" style="33" bestFit="1" customWidth="1"/>
    <col min="6661" max="6661" width="12.85546875" style="33" bestFit="1" customWidth="1"/>
    <col min="6662" max="6662" width="13.140625" style="33" bestFit="1" customWidth="1"/>
    <col min="6663" max="6663" width="13.28515625" style="33" bestFit="1" customWidth="1"/>
    <col min="6664" max="6664" width="12.85546875" style="33" bestFit="1" customWidth="1"/>
    <col min="6665" max="6665" width="13.140625" style="33" bestFit="1" customWidth="1"/>
    <col min="6666" max="6666" width="13.28515625" style="33" bestFit="1" customWidth="1"/>
    <col min="6667" max="6667" width="12.85546875" style="33" bestFit="1" customWidth="1"/>
    <col min="6668" max="6912" width="8.7109375" style="33"/>
    <col min="6913" max="6913" width="11.85546875" style="33" bestFit="1" customWidth="1"/>
    <col min="6914" max="6914" width="7.5703125" style="33" customWidth="1"/>
    <col min="6915" max="6915" width="13.140625" style="33" bestFit="1" customWidth="1"/>
    <col min="6916" max="6916" width="13.28515625" style="33" bestFit="1" customWidth="1"/>
    <col min="6917" max="6917" width="12.85546875" style="33" bestFit="1" customWidth="1"/>
    <col min="6918" max="6918" width="13.140625" style="33" bestFit="1" customWidth="1"/>
    <col min="6919" max="6919" width="13.28515625" style="33" bestFit="1" customWidth="1"/>
    <col min="6920" max="6920" width="12.85546875" style="33" bestFit="1" customWidth="1"/>
    <col min="6921" max="6921" width="13.140625" style="33" bestFit="1" customWidth="1"/>
    <col min="6922" max="6922" width="13.28515625" style="33" bestFit="1" customWidth="1"/>
    <col min="6923" max="6923" width="12.85546875" style="33" bestFit="1" customWidth="1"/>
    <col min="6924" max="7168" width="8.7109375" style="33"/>
    <col min="7169" max="7169" width="11.85546875" style="33" bestFit="1" customWidth="1"/>
    <col min="7170" max="7170" width="7.5703125" style="33" customWidth="1"/>
    <col min="7171" max="7171" width="13.140625" style="33" bestFit="1" customWidth="1"/>
    <col min="7172" max="7172" width="13.28515625" style="33" bestFit="1" customWidth="1"/>
    <col min="7173" max="7173" width="12.85546875" style="33" bestFit="1" customWidth="1"/>
    <col min="7174" max="7174" width="13.140625" style="33" bestFit="1" customWidth="1"/>
    <col min="7175" max="7175" width="13.28515625" style="33" bestFit="1" customWidth="1"/>
    <col min="7176" max="7176" width="12.85546875" style="33" bestFit="1" customWidth="1"/>
    <col min="7177" max="7177" width="13.140625" style="33" bestFit="1" customWidth="1"/>
    <col min="7178" max="7178" width="13.28515625" style="33" bestFit="1" customWidth="1"/>
    <col min="7179" max="7179" width="12.85546875" style="33" bestFit="1" customWidth="1"/>
    <col min="7180" max="7424" width="8.7109375" style="33"/>
    <col min="7425" max="7425" width="11.85546875" style="33" bestFit="1" customWidth="1"/>
    <col min="7426" max="7426" width="7.5703125" style="33" customWidth="1"/>
    <col min="7427" max="7427" width="13.140625" style="33" bestFit="1" customWidth="1"/>
    <col min="7428" max="7428" width="13.28515625" style="33" bestFit="1" customWidth="1"/>
    <col min="7429" max="7429" width="12.85546875" style="33" bestFit="1" customWidth="1"/>
    <col min="7430" max="7430" width="13.140625" style="33" bestFit="1" customWidth="1"/>
    <col min="7431" max="7431" width="13.28515625" style="33" bestFit="1" customWidth="1"/>
    <col min="7432" max="7432" width="12.85546875" style="33" bestFit="1" customWidth="1"/>
    <col min="7433" max="7433" width="13.140625" style="33" bestFit="1" customWidth="1"/>
    <col min="7434" max="7434" width="13.28515625" style="33" bestFit="1" customWidth="1"/>
    <col min="7435" max="7435" width="12.85546875" style="33" bestFit="1" customWidth="1"/>
    <col min="7436" max="7680" width="8.7109375" style="33"/>
    <col min="7681" max="7681" width="11.85546875" style="33" bestFit="1" customWidth="1"/>
    <col min="7682" max="7682" width="7.5703125" style="33" customWidth="1"/>
    <col min="7683" max="7683" width="13.140625" style="33" bestFit="1" customWidth="1"/>
    <col min="7684" max="7684" width="13.28515625" style="33" bestFit="1" customWidth="1"/>
    <col min="7685" max="7685" width="12.85546875" style="33" bestFit="1" customWidth="1"/>
    <col min="7686" max="7686" width="13.140625" style="33" bestFit="1" customWidth="1"/>
    <col min="7687" max="7687" width="13.28515625" style="33" bestFit="1" customWidth="1"/>
    <col min="7688" max="7688" width="12.85546875" style="33" bestFit="1" customWidth="1"/>
    <col min="7689" max="7689" width="13.140625" style="33" bestFit="1" customWidth="1"/>
    <col min="7690" max="7690" width="13.28515625" style="33" bestFit="1" customWidth="1"/>
    <col min="7691" max="7691" width="12.85546875" style="33" bestFit="1" customWidth="1"/>
    <col min="7692" max="7936" width="8.7109375" style="33"/>
    <col min="7937" max="7937" width="11.85546875" style="33" bestFit="1" customWidth="1"/>
    <col min="7938" max="7938" width="7.5703125" style="33" customWidth="1"/>
    <col min="7939" max="7939" width="13.140625" style="33" bestFit="1" customWidth="1"/>
    <col min="7940" max="7940" width="13.28515625" style="33" bestFit="1" customWidth="1"/>
    <col min="7941" max="7941" width="12.85546875" style="33" bestFit="1" customWidth="1"/>
    <col min="7942" max="7942" width="13.140625" style="33" bestFit="1" customWidth="1"/>
    <col min="7943" max="7943" width="13.28515625" style="33" bestFit="1" customWidth="1"/>
    <col min="7944" max="7944" width="12.85546875" style="33" bestFit="1" customWidth="1"/>
    <col min="7945" max="7945" width="13.140625" style="33" bestFit="1" customWidth="1"/>
    <col min="7946" max="7946" width="13.28515625" style="33" bestFit="1" customWidth="1"/>
    <col min="7947" max="7947" width="12.85546875" style="33" bestFit="1" customWidth="1"/>
    <col min="7948" max="8192" width="8.7109375" style="33"/>
    <col min="8193" max="8193" width="11.85546875" style="33" bestFit="1" customWidth="1"/>
    <col min="8194" max="8194" width="7.5703125" style="33" customWidth="1"/>
    <col min="8195" max="8195" width="13.140625" style="33" bestFit="1" customWidth="1"/>
    <col min="8196" max="8196" width="13.28515625" style="33" bestFit="1" customWidth="1"/>
    <col min="8197" max="8197" width="12.85546875" style="33" bestFit="1" customWidth="1"/>
    <col min="8198" max="8198" width="13.140625" style="33" bestFit="1" customWidth="1"/>
    <col min="8199" max="8199" width="13.28515625" style="33" bestFit="1" customWidth="1"/>
    <col min="8200" max="8200" width="12.85546875" style="33" bestFit="1" customWidth="1"/>
    <col min="8201" max="8201" width="13.140625" style="33" bestFit="1" customWidth="1"/>
    <col min="8202" max="8202" width="13.28515625" style="33" bestFit="1" customWidth="1"/>
    <col min="8203" max="8203" width="12.85546875" style="33" bestFit="1" customWidth="1"/>
    <col min="8204" max="8448" width="8.7109375" style="33"/>
    <col min="8449" max="8449" width="11.85546875" style="33" bestFit="1" customWidth="1"/>
    <col min="8450" max="8450" width="7.5703125" style="33" customWidth="1"/>
    <col min="8451" max="8451" width="13.140625" style="33" bestFit="1" customWidth="1"/>
    <col min="8452" max="8452" width="13.28515625" style="33" bestFit="1" customWidth="1"/>
    <col min="8453" max="8453" width="12.85546875" style="33" bestFit="1" customWidth="1"/>
    <col min="8454" max="8454" width="13.140625" style="33" bestFit="1" customWidth="1"/>
    <col min="8455" max="8455" width="13.28515625" style="33" bestFit="1" customWidth="1"/>
    <col min="8456" max="8456" width="12.85546875" style="33" bestFit="1" customWidth="1"/>
    <col min="8457" max="8457" width="13.140625" style="33" bestFit="1" customWidth="1"/>
    <col min="8458" max="8458" width="13.28515625" style="33" bestFit="1" customWidth="1"/>
    <col min="8459" max="8459" width="12.85546875" style="33" bestFit="1" customWidth="1"/>
    <col min="8460" max="8704" width="8.7109375" style="33"/>
    <col min="8705" max="8705" width="11.85546875" style="33" bestFit="1" customWidth="1"/>
    <col min="8706" max="8706" width="7.5703125" style="33" customWidth="1"/>
    <col min="8707" max="8707" width="13.140625" style="33" bestFit="1" customWidth="1"/>
    <col min="8708" max="8708" width="13.28515625" style="33" bestFit="1" customWidth="1"/>
    <col min="8709" max="8709" width="12.85546875" style="33" bestFit="1" customWidth="1"/>
    <col min="8710" max="8710" width="13.140625" style="33" bestFit="1" customWidth="1"/>
    <col min="8711" max="8711" width="13.28515625" style="33" bestFit="1" customWidth="1"/>
    <col min="8712" max="8712" width="12.85546875" style="33" bestFit="1" customWidth="1"/>
    <col min="8713" max="8713" width="13.140625" style="33" bestFit="1" customWidth="1"/>
    <col min="8714" max="8714" width="13.28515625" style="33" bestFit="1" customWidth="1"/>
    <col min="8715" max="8715" width="12.85546875" style="33" bestFit="1" customWidth="1"/>
    <col min="8716" max="8960" width="8.7109375" style="33"/>
    <col min="8961" max="8961" width="11.85546875" style="33" bestFit="1" customWidth="1"/>
    <col min="8962" max="8962" width="7.5703125" style="33" customWidth="1"/>
    <col min="8963" max="8963" width="13.140625" style="33" bestFit="1" customWidth="1"/>
    <col min="8964" max="8964" width="13.28515625" style="33" bestFit="1" customWidth="1"/>
    <col min="8965" max="8965" width="12.85546875" style="33" bestFit="1" customWidth="1"/>
    <col min="8966" max="8966" width="13.140625" style="33" bestFit="1" customWidth="1"/>
    <col min="8967" max="8967" width="13.28515625" style="33" bestFit="1" customWidth="1"/>
    <col min="8968" max="8968" width="12.85546875" style="33" bestFit="1" customWidth="1"/>
    <col min="8969" max="8969" width="13.140625" style="33" bestFit="1" customWidth="1"/>
    <col min="8970" max="8970" width="13.28515625" style="33" bestFit="1" customWidth="1"/>
    <col min="8971" max="8971" width="12.85546875" style="33" bestFit="1" customWidth="1"/>
    <col min="8972" max="9216" width="8.7109375" style="33"/>
    <col min="9217" max="9217" width="11.85546875" style="33" bestFit="1" customWidth="1"/>
    <col min="9218" max="9218" width="7.5703125" style="33" customWidth="1"/>
    <col min="9219" max="9219" width="13.140625" style="33" bestFit="1" customWidth="1"/>
    <col min="9220" max="9220" width="13.28515625" style="33" bestFit="1" customWidth="1"/>
    <col min="9221" max="9221" width="12.85546875" style="33" bestFit="1" customWidth="1"/>
    <col min="9222" max="9222" width="13.140625" style="33" bestFit="1" customWidth="1"/>
    <col min="9223" max="9223" width="13.28515625" style="33" bestFit="1" customWidth="1"/>
    <col min="9224" max="9224" width="12.85546875" style="33" bestFit="1" customWidth="1"/>
    <col min="9225" max="9225" width="13.140625" style="33" bestFit="1" customWidth="1"/>
    <col min="9226" max="9226" width="13.28515625" style="33" bestFit="1" customWidth="1"/>
    <col min="9227" max="9227" width="12.85546875" style="33" bestFit="1" customWidth="1"/>
    <col min="9228" max="9472" width="8.7109375" style="33"/>
    <col min="9473" max="9473" width="11.85546875" style="33" bestFit="1" customWidth="1"/>
    <col min="9474" max="9474" width="7.5703125" style="33" customWidth="1"/>
    <col min="9475" max="9475" width="13.140625" style="33" bestFit="1" customWidth="1"/>
    <col min="9476" max="9476" width="13.28515625" style="33" bestFit="1" customWidth="1"/>
    <col min="9477" max="9477" width="12.85546875" style="33" bestFit="1" customWidth="1"/>
    <col min="9478" max="9478" width="13.140625" style="33" bestFit="1" customWidth="1"/>
    <col min="9479" max="9479" width="13.28515625" style="33" bestFit="1" customWidth="1"/>
    <col min="9480" max="9480" width="12.85546875" style="33" bestFit="1" customWidth="1"/>
    <col min="9481" max="9481" width="13.140625" style="33" bestFit="1" customWidth="1"/>
    <col min="9482" max="9482" width="13.28515625" style="33" bestFit="1" customWidth="1"/>
    <col min="9483" max="9483" width="12.85546875" style="33" bestFit="1" customWidth="1"/>
    <col min="9484" max="9728" width="8.7109375" style="33"/>
    <col min="9729" max="9729" width="11.85546875" style="33" bestFit="1" customWidth="1"/>
    <col min="9730" max="9730" width="7.5703125" style="33" customWidth="1"/>
    <col min="9731" max="9731" width="13.140625" style="33" bestFit="1" customWidth="1"/>
    <col min="9732" max="9732" width="13.28515625" style="33" bestFit="1" customWidth="1"/>
    <col min="9733" max="9733" width="12.85546875" style="33" bestFit="1" customWidth="1"/>
    <col min="9734" max="9734" width="13.140625" style="33" bestFit="1" customWidth="1"/>
    <col min="9735" max="9735" width="13.28515625" style="33" bestFit="1" customWidth="1"/>
    <col min="9736" max="9736" width="12.85546875" style="33" bestFit="1" customWidth="1"/>
    <col min="9737" max="9737" width="13.140625" style="33" bestFit="1" customWidth="1"/>
    <col min="9738" max="9738" width="13.28515625" style="33" bestFit="1" customWidth="1"/>
    <col min="9739" max="9739" width="12.85546875" style="33" bestFit="1" customWidth="1"/>
    <col min="9740" max="9984" width="8.7109375" style="33"/>
    <col min="9985" max="9985" width="11.85546875" style="33" bestFit="1" customWidth="1"/>
    <col min="9986" max="9986" width="7.5703125" style="33" customWidth="1"/>
    <col min="9987" max="9987" width="13.140625" style="33" bestFit="1" customWidth="1"/>
    <col min="9988" max="9988" width="13.28515625" style="33" bestFit="1" customWidth="1"/>
    <col min="9989" max="9989" width="12.85546875" style="33" bestFit="1" customWidth="1"/>
    <col min="9990" max="9990" width="13.140625" style="33" bestFit="1" customWidth="1"/>
    <col min="9991" max="9991" width="13.28515625" style="33" bestFit="1" customWidth="1"/>
    <col min="9992" max="9992" width="12.85546875" style="33" bestFit="1" customWidth="1"/>
    <col min="9993" max="9993" width="13.140625" style="33" bestFit="1" customWidth="1"/>
    <col min="9994" max="9994" width="13.28515625" style="33" bestFit="1" customWidth="1"/>
    <col min="9995" max="9995" width="12.85546875" style="33" bestFit="1" customWidth="1"/>
    <col min="9996" max="10240" width="8.7109375" style="33"/>
    <col min="10241" max="10241" width="11.85546875" style="33" bestFit="1" customWidth="1"/>
    <col min="10242" max="10242" width="7.5703125" style="33" customWidth="1"/>
    <col min="10243" max="10243" width="13.140625" style="33" bestFit="1" customWidth="1"/>
    <col min="10244" max="10244" width="13.28515625" style="33" bestFit="1" customWidth="1"/>
    <col min="10245" max="10245" width="12.85546875" style="33" bestFit="1" customWidth="1"/>
    <col min="10246" max="10246" width="13.140625" style="33" bestFit="1" customWidth="1"/>
    <col min="10247" max="10247" width="13.28515625" style="33" bestFit="1" customWidth="1"/>
    <col min="10248" max="10248" width="12.85546875" style="33" bestFit="1" customWidth="1"/>
    <col min="10249" max="10249" width="13.140625" style="33" bestFit="1" customWidth="1"/>
    <col min="10250" max="10250" width="13.28515625" style="33" bestFit="1" customWidth="1"/>
    <col min="10251" max="10251" width="12.85546875" style="33" bestFit="1" customWidth="1"/>
    <col min="10252" max="10496" width="8.7109375" style="33"/>
    <col min="10497" max="10497" width="11.85546875" style="33" bestFit="1" customWidth="1"/>
    <col min="10498" max="10498" width="7.5703125" style="33" customWidth="1"/>
    <col min="10499" max="10499" width="13.140625" style="33" bestFit="1" customWidth="1"/>
    <col min="10500" max="10500" width="13.28515625" style="33" bestFit="1" customWidth="1"/>
    <col min="10501" max="10501" width="12.85546875" style="33" bestFit="1" customWidth="1"/>
    <col min="10502" max="10502" width="13.140625" style="33" bestFit="1" customWidth="1"/>
    <col min="10503" max="10503" width="13.28515625" style="33" bestFit="1" customWidth="1"/>
    <col min="10504" max="10504" width="12.85546875" style="33" bestFit="1" customWidth="1"/>
    <col min="10505" max="10505" width="13.140625" style="33" bestFit="1" customWidth="1"/>
    <col min="10506" max="10506" width="13.28515625" style="33" bestFit="1" customWidth="1"/>
    <col min="10507" max="10507" width="12.85546875" style="33" bestFit="1" customWidth="1"/>
    <col min="10508" max="10752" width="8.7109375" style="33"/>
    <col min="10753" max="10753" width="11.85546875" style="33" bestFit="1" customWidth="1"/>
    <col min="10754" max="10754" width="7.5703125" style="33" customWidth="1"/>
    <col min="10755" max="10755" width="13.140625" style="33" bestFit="1" customWidth="1"/>
    <col min="10756" max="10756" width="13.28515625" style="33" bestFit="1" customWidth="1"/>
    <col min="10757" max="10757" width="12.85546875" style="33" bestFit="1" customWidth="1"/>
    <col min="10758" max="10758" width="13.140625" style="33" bestFit="1" customWidth="1"/>
    <col min="10759" max="10759" width="13.28515625" style="33" bestFit="1" customWidth="1"/>
    <col min="10760" max="10760" width="12.85546875" style="33" bestFit="1" customWidth="1"/>
    <col min="10761" max="10761" width="13.140625" style="33" bestFit="1" customWidth="1"/>
    <col min="10762" max="10762" width="13.28515625" style="33" bestFit="1" customWidth="1"/>
    <col min="10763" max="10763" width="12.85546875" style="33" bestFit="1" customWidth="1"/>
    <col min="10764" max="11008" width="8.7109375" style="33"/>
    <col min="11009" max="11009" width="11.85546875" style="33" bestFit="1" customWidth="1"/>
    <col min="11010" max="11010" width="7.5703125" style="33" customWidth="1"/>
    <col min="11011" max="11011" width="13.140625" style="33" bestFit="1" customWidth="1"/>
    <col min="11012" max="11012" width="13.28515625" style="33" bestFit="1" customWidth="1"/>
    <col min="11013" max="11013" width="12.85546875" style="33" bestFit="1" customWidth="1"/>
    <col min="11014" max="11014" width="13.140625" style="33" bestFit="1" customWidth="1"/>
    <col min="11015" max="11015" width="13.28515625" style="33" bestFit="1" customWidth="1"/>
    <col min="11016" max="11016" width="12.85546875" style="33" bestFit="1" customWidth="1"/>
    <col min="11017" max="11017" width="13.140625" style="33" bestFit="1" customWidth="1"/>
    <col min="11018" max="11018" width="13.28515625" style="33" bestFit="1" customWidth="1"/>
    <col min="11019" max="11019" width="12.85546875" style="33" bestFit="1" customWidth="1"/>
    <col min="11020" max="11264" width="8.7109375" style="33"/>
    <col min="11265" max="11265" width="11.85546875" style="33" bestFit="1" customWidth="1"/>
    <col min="11266" max="11266" width="7.5703125" style="33" customWidth="1"/>
    <col min="11267" max="11267" width="13.140625" style="33" bestFit="1" customWidth="1"/>
    <col min="11268" max="11268" width="13.28515625" style="33" bestFit="1" customWidth="1"/>
    <col min="11269" max="11269" width="12.85546875" style="33" bestFit="1" customWidth="1"/>
    <col min="11270" max="11270" width="13.140625" style="33" bestFit="1" customWidth="1"/>
    <col min="11271" max="11271" width="13.28515625" style="33" bestFit="1" customWidth="1"/>
    <col min="11272" max="11272" width="12.85546875" style="33" bestFit="1" customWidth="1"/>
    <col min="11273" max="11273" width="13.140625" style="33" bestFit="1" customWidth="1"/>
    <col min="11274" max="11274" width="13.28515625" style="33" bestFit="1" customWidth="1"/>
    <col min="11275" max="11275" width="12.85546875" style="33" bestFit="1" customWidth="1"/>
    <col min="11276" max="11520" width="8.7109375" style="33"/>
    <col min="11521" max="11521" width="11.85546875" style="33" bestFit="1" customWidth="1"/>
    <col min="11522" max="11522" width="7.5703125" style="33" customWidth="1"/>
    <col min="11523" max="11523" width="13.140625" style="33" bestFit="1" customWidth="1"/>
    <col min="11524" max="11524" width="13.28515625" style="33" bestFit="1" customWidth="1"/>
    <col min="11525" max="11525" width="12.85546875" style="33" bestFit="1" customWidth="1"/>
    <col min="11526" max="11526" width="13.140625" style="33" bestFit="1" customWidth="1"/>
    <col min="11527" max="11527" width="13.28515625" style="33" bestFit="1" customWidth="1"/>
    <col min="11528" max="11528" width="12.85546875" style="33" bestFit="1" customWidth="1"/>
    <col min="11529" max="11529" width="13.140625" style="33" bestFit="1" customWidth="1"/>
    <col min="11530" max="11530" width="13.28515625" style="33" bestFit="1" customWidth="1"/>
    <col min="11531" max="11531" width="12.85546875" style="33" bestFit="1" customWidth="1"/>
    <col min="11532" max="11776" width="8.7109375" style="33"/>
    <col min="11777" max="11777" width="11.85546875" style="33" bestFit="1" customWidth="1"/>
    <col min="11778" max="11778" width="7.5703125" style="33" customWidth="1"/>
    <col min="11779" max="11779" width="13.140625" style="33" bestFit="1" customWidth="1"/>
    <col min="11780" max="11780" width="13.28515625" style="33" bestFit="1" customWidth="1"/>
    <col min="11781" max="11781" width="12.85546875" style="33" bestFit="1" customWidth="1"/>
    <col min="11782" max="11782" width="13.140625" style="33" bestFit="1" customWidth="1"/>
    <col min="11783" max="11783" width="13.28515625" style="33" bestFit="1" customWidth="1"/>
    <col min="11784" max="11784" width="12.85546875" style="33" bestFit="1" customWidth="1"/>
    <col min="11785" max="11785" width="13.140625" style="33" bestFit="1" customWidth="1"/>
    <col min="11786" max="11786" width="13.28515625" style="33" bestFit="1" customWidth="1"/>
    <col min="11787" max="11787" width="12.85546875" style="33" bestFit="1" customWidth="1"/>
    <col min="11788" max="12032" width="8.7109375" style="33"/>
    <col min="12033" max="12033" width="11.85546875" style="33" bestFit="1" customWidth="1"/>
    <col min="12034" max="12034" width="7.5703125" style="33" customWidth="1"/>
    <col min="12035" max="12035" width="13.140625" style="33" bestFit="1" customWidth="1"/>
    <col min="12036" max="12036" width="13.28515625" style="33" bestFit="1" customWidth="1"/>
    <col min="12037" max="12037" width="12.85546875" style="33" bestFit="1" customWidth="1"/>
    <col min="12038" max="12038" width="13.140625" style="33" bestFit="1" customWidth="1"/>
    <col min="12039" max="12039" width="13.28515625" style="33" bestFit="1" customWidth="1"/>
    <col min="12040" max="12040" width="12.85546875" style="33" bestFit="1" customWidth="1"/>
    <col min="12041" max="12041" width="13.140625" style="33" bestFit="1" customWidth="1"/>
    <col min="12042" max="12042" width="13.28515625" style="33" bestFit="1" customWidth="1"/>
    <col min="12043" max="12043" width="12.85546875" style="33" bestFit="1" customWidth="1"/>
    <col min="12044" max="12288" width="8.7109375" style="33"/>
    <col min="12289" max="12289" width="11.85546875" style="33" bestFit="1" customWidth="1"/>
    <col min="12290" max="12290" width="7.5703125" style="33" customWidth="1"/>
    <col min="12291" max="12291" width="13.140625" style="33" bestFit="1" customWidth="1"/>
    <col min="12292" max="12292" width="13.28515625" style="33" bestFit="1" customWidth="1"/>
    <col min="12293" max="12293" width="12.85546875" style="33" bestFit="1" customWidth="1"/>
    <col min="12294" max="12294" width="13.140625" style="33" bestFit="1" customWidth="1"/>
    <col min="12295" max="12295" width="13.28515625" style="33" bestFit="1" customWidth="1"/>
    <col min="12296" max="12296" width="12.85546875" style="33" bestFit="1" customWidth="1"/>
    <col min="12297" max="12297" width="13.140625" style="33" bestFit="1" customWidth="1"/>
    <col min="12298" max="12298" width="13.28515625" style="33" bestFit="1" customWidth="1"/>
    <col min="12299" max="12299" width="12.85546875" style="33" bestFit="1" customWidth="1"/>
    <col min="12300" max="12544" width="8.7109375" style="33"/>
    <col min="12545" max="12545" width="11.85546875" style="33" bestFit="1" customWidth="1"/>
    <col min="12546" max="12546" width="7.5703125" style="33" customWidth="1"/>
    <col min="12547" max="12547" width="13.140625" style="33" bestFit="1" customWidth="1"/>
    <col min="12548" max="12548" width="13.28515625" style="33" bestFit="1" customWidth="1"/>
    <col min="12549" max="12549" width="12.85546875" style="33" bestFit="1" customWidth="1"/>
    <col min="12550" max="12550" width="13.140625" style="33" bestFit="1" customWidth="1"/>
    <col min="12551" max="12551" width="13.28515625" style="33" bestFit="1" customWidth="1"/>
    <col min="12552" max="12552" width="12.85546875" style="33" bestFit="1" customWidth="1"/>
    <col min="12553" max="12553" width="13.140625" style="33" bestFit="1" customWidth="1"/>
    <col min="12554" max="12554" width="13.28515625" style="33" bestFit="1" customWidth="1"/>
    <col min="12555" max="12555" width="12.85546875" style="33" bestFit="1" customWidth="1"/>
    <col min="12556" max="12800" width="8.7109375" style="33"/>
    <col min="12801" max="12801" width="11.85546875" style="33" bestFit="1" customWidth="1"/>
    <col min="12802" max="12802" width="7.5703125" style="33" customWidth="1"/>
    <col min="12803" max="12803" width="13.140625" style="33" bestFit="1" customWidth="1"/>
    <col min="12804" max="12804" width="13.28515625" style="33" bestFit="1" customWidth="1"/>
    <col min="12805" max="12805" width="12.85546875" style="33" bestFit="1" customWidth="1"/>
    <col min="12806" max="12806" width="13.140625" style="33" bestFit="1" customWidth="1"/>
    <col min="12807" max="12807" width="13.28515625" style="33" bestFit="1" customWidth="1"/>
    <col min="12808" max="12808" width="12.85546875" style="33" bestFit="1" customWidth="1"/>
    <col min="12809" max="12809" width="13.140625" style="33" bestFit="1" customWidth="1"/>
    <col min="12810" max="12810" width="13.28515625" style="33" bestFit="1" customWidth="1"/>
    <col min="12811" max="12811" width="12.85546875" style="33" bestFit="1" customWidth="1"/>
    <col min="12812" max="13056" width="8.7109375" style="33"/>
    <col min="13057" max="13057" width="11.85546875" style="33" bestFit="1" customWidth="1"/>
    <col min="13058" max="13058" width="7.5703125" style="33" customWidth="1"/>
    <col min="13059" max="13059" width="13.140625" style="33" bestFit="1" customWidth="1"/>
    <col min="13060" max="13060" width="13.28515625" style="33" bestFit="1" customWidth="1"/>
    <col min="13061" max="13061" width="12.85546875" style="33" bestFit="1" customWidth="1"/>
    <col min="13062" max="13062" width="13.140625" style="33" bestFit="1" customWidth="1"/>
    <col min="13063" max="13063" width="13.28515625" style="33" bestFit="1" customWidth="1"/>
    <col min="13064" max="13064" width="12.85546875" style="33" bestFit="1" customWidth="1"/>
    <col min="13065" max="13065" width="13.140625" style="33" bestFit="1" customWidth="1"/>
    <col min="13066" max="13066" width="13.28515625" style="33" bestFit="1" customWidth="1"/>
    <col min="13067" max="13067" width="12.85546875" style="33" bestFit="1" customWidth="1"/>
    <col min="13068" max="13312" width="8.7109375" style="33"/>
    <col min="13313" max="13313" width="11.85546875" style="33" bestFit="1" customWidth="1"/>
    <col min="13314" max="13314" width="7.5703125" style="33" customWidth="1"/>
    <col min="13315" max="13315" width="13.140625" style="33" bestFit="1" customWidth="1"/>
    <col min="13316" max="13316" width="13.28515625" style="33" bestFit="1" customWidth="1"/>
    <col min="13317" max="13317" width="12.85546875" style="33" bestFit="1" customWidth="1"/>
    <col min="13318" max="13318" width="13.140625" style="33" bestFit="1" customWidth="1"/>
    <col min="13319" max="13319" width="13.28515625" style="33" bestFit="1" customWidth="1"/>
    <col min="13320" max="13320" width="12.85546875" style="33" bestFit="1" customWidth="1"/>
    <col min="13321" max="13321" width="13.140625" style="33" bestFit="1" customWidth="1"/>
    <col min="13322" max="13322" width="13.28515625" style="33" bestFit="1" customWidth="1"/>
    <col min="13323" max="13323" width="12.85546875" style="33" bestFit="1" customWidth="1"/>
    <col min="13324" max="13568" width="8.7109375" style="33"/>
    <col min="13569" max="13569" width="11.85546875" style="33" bestFit="1" customWidth="1"/>
    <col min="13570" max="13570" width="7.5703125" style="33" customWidth="1"/>
    <col min="13571" max="13571" width="13.140625" style="33" bestFit="1" customWidth="1"/>
    <col min="13572" max="13572" width="13.28515625" style="33" bestFit="1" customWidth="1"/>
    <col min="13573" max="13573" width="12.85546875" style="33" bestFit="1" customWidth="1"/>
    <col min="13574" max="13574" width="13.140625" style="33" bestFit="1" customWidth="1"/>
    <col min="13575" max="13575" width="13.28515625" style="33" bestFit="1" customWidth="1"/>
    <col min="13576" max="13576" width="12.85546875" style="33" bestFit="1" customWidth="1"/>
    <col min="13577" max="13577" width="13.140625" style="33" bestFit="1" customWidth="1"/>
    <col min="13578" max="13578" width="13.28515625" style="33" bestFit="1" customWidth="1"/>
    <col min="13579" max="13579" width="12.85546875" style="33" bestFit="1" customWidth="1"/>
    <col min="13580" max="13824" width="8.7109375" style="33"/>
    <col min="13825" max="13825" width="11.85546875" style="33" bestFit="1" customWidth="1"/>
    <col min="13826" max="13826" width="7.5703125" style="33" customWidth="1"/>
    <col min="13827" max="13827" width="13.140625" style="33" bestFit="1" customWidth="1"/>
    <col min="13828" max="13828" width="13.28515625" style="33" bestFit="1" customWidth="1"/>
    <col min="13829" max="13829" width="12.85546875" style="33" bestFit="1" customWidth="1"/>
    <col min="13830" max="13830" width="13.140625" style="33" bestFit="1" customWidth="1"/>
    <col min="13831" max="13831" width="13.28515625" style="33" bestFit="1" customWidth="1"/>
    <col min="13832" max="13832" width="12.85546875" style="33" bestFit="1" customWidth="1"/>
    <col min="13833" max="13833" width="13.140625" style="33" bestFit="1" customWidth="1"/>
    <col min="13834" max="13834" width="13.28515625" style="33" bestFit="1" customWidth="1"/>
    <col min="13835" max="13835" width="12.85546875" style="33" bestFit="1" customWidth="1"/>
    <col min="13836" max="14080" width="8.7109375" style="33"/>
    <col min="14081" max="14081" width="11.85546875" style="33" bestFit="1" customWidth="1"/>
    <col min="14082" max="14082" width="7.5703125" style="33" customWidth="1"/>
    <col min="14083" max="14083" width="13.140625" style="33" bestFit="1" customWidth="1"/>
    <col min="14084" max="14084" width="13.28515625" style="33" bestFit="1" customWidth="1"/>
    <col min="14085" max="14085" width="12.85546875" style="33" bestFit="1" customWidth="1"/>
    <col min="14086" max="14086" width="13.140625" style="33" bestFit="1" customWidth="1"/>
    <col min="14087" max="14087" width="13.28515625" style="33" bestFit="1" customWidth="1"/>
    <col min="14088" max="14088" width="12.85546875" style="33" bestFit="1" customWidth="1"/>
    <col min="14089" max="14089" width="13.140625" style="33" bestFit="1" customWidth="1"/>
    <col min="14090" max="14090" width="13.28515625" style="33" bestFit="1" customWidth="1"/>
    <col min="14091" max="14091" width="12.85546875" style="33" bestFit="1" customWidth="1"/>
    <col min="14092" max="14336" width="8.7109375" style="33"/>
    <col min="14337" max="14337" width="11.85546875" style="33" bestFit="1" customWidth="1"/>
    <col min="14338" max="14338" width="7.5703125" style="33" customWidth="1"/>
    <col min="14339" max="14339" width="13.140625" style="33" bestFit="1" customWidth="1"/>
    <col min="14340" max="14340" width="13.28515625" style="33" bestFit="1" customWidth="1"/>
    <col min="14341" max="14341" width="12.85546875" style="33" bestFit="1" customWidth="1"/>
    <col min="14342" max="14342" width="13.140625" style="33" bestFit="1" customWidth="1"/>
    <col min="14343" max="14343" width="13.28515625" style="33" bestFit="1" customWidth="1"/>
    <col min="14344" max="14344" width="12.85546875" style="33" bestFit="1" customWidth="1"/>
    <col min="14345" max="14345" width="13.140625" style="33" bestFit="1" customWidth="1"/>
    <col min="14346" max="14346" width="13.28515625" style="33" bestFit="1" customWidth="1"/>
    <col min="14347" max="14347" width="12.85546875" style="33" bestFit="1" customWidth="1"/>
    <col min="14348" max="14592" width="8.7109375" style="33"/>
    <col min="14593" max="14593" width="11.85546875" style="33" bestFit="1" customWidth="1"/>
    <col min="14594" max="14594" width="7.5703125" style="33" customWidth="1"/>
    <col min="14595" max="14595" width="13.140625" style="33" bestFit="1" customWidth="1"/>
    <col min="14596" max="14596" width="13.28515625" style="33" bestFit="1" customWidth="1"/>
    <col min="14597" max="14597" width="12.85546875" style="33" bestFit="1" customWidth="1"/>
    <col min="14598" max="14598" width="13.140625" style="33" bestFit="1" customWidth="1"/>
    <col min="14599" max="14599" width="13.28515625" style="33" bestFit="1" customWidth="1"/>
    <col min="14600" max="14600" width="12.85546875" style="33" bestFit="1" customWidth="1"/>
    <col min="14601" max="14601" width="13.140625" style="33" bestFit="1" customWidth="1"/>
    <col min="14602" max="14602" width="13.28515625" style="33" bestFit="1" customWidth="1"/>
    <col min="14603" max="14603" width="12.85546875" style="33" bestFit="1" customWidth="1"/>
    <col min="14604" max="14848" width="8.7109375" style="33"/>
    <col min="14849" max="14849" width="11.85546875" style="33" bestFit="1" customWidth="1"/>
    <col min="14850" max="14850" width="7.5703125" style="33" customWidth="1"/>
    <col min="14851" max="14851" width="13.140625" style="33" bestFit="1" customWidth="1"/>
    <col min="14852" max="14852" width="13.28515625" style="33" bestFit="1" customWidth="1"/>
    <col min="14853" max="14853" width="12.85546875" style="33" bestFit="1" customWidth="1"/>
    <col min="14854" max="14854" width="13.140625" style="33" bestFit="1" customWidth="1"/>
    <col min="14855" max="14855" width="13.28515625" style="33" bestFit="1" customWidth="1"/>
    <col min="14856" max="14856" width="12.85546875" style="33" bestFit="1" customWidth="1"/>
    <col min="14857" max="14857" width="13.140625" style="33" bestFit="1" customWidth="1"/>
    <col min="14858" max="14858" width="13.28515625" style="33" bestFit="1" customWidth="1"/>
    <col min="14859" max="14859" width="12.85546875" style="33" bestFit="1" customWidth="1"/>
    <col min="14860" max="15104" width="8.7109375" style="33"/>
    <col min="15105" max="15105" width="11.85546875" style="33" bestFit="1" customWidth="1"/>
    <col min="15106" max="15106" width="7.5703125" style="33" customWidth="1"/>
    <col min="15107" max="15107" width="13.140625" style="33" bestFit="1" customWidth="1"/>
    <col min="15108" max="15108" width="13.28515625" style="33" bestFit="1" customWidth="1"/>
    <col min="15109" max="15109" width="12.85546875" style="33" bestFit="1" customWidth="1"/>
    <col min="15110" max="15110" width="13.140625" style="33" bestFit="1" customWidth="1"/>
    <col min="15111" max="15111" width="13.28515625" style="33" bestFit="1" customWidth="1"/>
    <col min="15112" max="15112" width="12.85546875" style="33" bestFit="1" customWidth="1"/>
    <col min="15113" max="15113" width="13.140625" style="33" bestFit="1" customWidth="1"/>
    <col min="15114" max="15114" width="13.28515625" style="33" bestFit="1" customWidth="1"/>
    <col min="15115" max="15115" width="12.85546875" style="33" bestFit="1" customWidth="1"/>
    <col min="15116" max="15360" width="8.7109375" style="33"/>
    <col min="15361" max="15361" width="11.85546875" style="33" bestFit="1" customWidth="1"/>
    <col min="15362" max="15362" width="7.5703125" style="33" customWidth="1"/>
    <col min="15363" max="15363" width="13.140625" style="33" bestFit="1" customWidth="1"/>
    <col min="15364" max="15364" width="13.28515625" style="33" bestFit="1" customWidth="1"/>
    <col min="15365" max="15365" width="12.85546875" style="33" bestFit="1" customWidth="1"/>
    <col min="15366" max="15366" width="13.140625" style="33" bestFit="1" customWidth="1"/>
    <col min="15367" max="15367" width="13.28515625" style="33" bestFit="1" customWidth="1"/>
    <col min="15368" max="15368" width="12.85546875" style="33" bestFit="1" customWidth="1"/>
    <col min="15369" max="15369" width="13.140625" style="33" bestFit="1" customWidth="1"/>
    <col min="15370" max="15370" width="13.28515625" style="33" bestFit="1" customWidth="1"/>
    <col min="15371" max="15371" width="12.85546875" style="33" bestFit="1" customWidth="1"/>
    <col min="15372" max="15616" width="8.7109375" style="33"/>
    <col min="15617" max="15617" width="11.85546875" style="33" bestFit="1" customWidth="1"/>
    <col min="15618" max="15618" width="7.5703125" style="33" customWidth="1"/>
    <col min="15619" max="15619" width="13.140625" style="33" bestFit="1" customWidth="1"/>
    <col min="15620" max="15620" width="13.28515625" style="33" bestFit="1" customWidth="1"/>
    <col min="15621" max="15621" width="12.85546875" style="33" bestFit="1" customWidth="1"/>
    <col min="15622" max="15622" width="13.140625" style="33" bestFit="1" customWidth="1"/>
    <col min="15623" max="15623" width="13.28515625" style="33" bestFit="1" customWidth="1"/>
    <col min="15624" max="15624" width="12.85546875" style="33" bestFit="1" customWidth="1"/>
    <col min="15625" max="15625" width="13.140625" style="33" bestFit="1" customWidth="1"/>
    <col min="15626" max="15626" width="13.28515625" style="33" bestFit="1" customWidth="1"/>
    <col min="15627" max="15627" width="12.85546875" style="33" bestFit="1" customWidth="1"/>
    <col min="15628" max="15872" width="8.7109375" style="33"/>
    <col min="15873" max="15873" width="11.85546875" style="33" bestFit="1" customWidth="1"/>
    <col min="15874" max="15874" width="7.5703125" style="33" customWidth="1"/>
    <col min="15875" max="15875" width="13.140625" style="33" bestFit="1" customWidth="1"/>
    <col min="15876" max="15876" width="13.28515625" style="33" bestFit="1" customWidth="1"/>
    <col min="15877" max="15877" width="12.85546875" style="33" bestFit="1" customWidth="1"/>
    <col min="15878" max="15878" width="13.140625" style="33" bestFit="1" customWidth="1"/>
    <col min="15879" max="15879" width="13.28515625" style="33" bestFit="1" customWidth="1"/>
    <col min="15880" max="15880" width="12.85546875" style="33" bestFit="1" customWidth="1"/>
    <col min="15881" max="15881" width="13.140625" style="33" bestFit="1" customWidth="1"/>
    <col min="15882" max="15882" width="13.28515625" style="33" bestFit="1" customWidth="1"/>
    <col min="15883" max="15883" width="12.85546875" style="33" bestFit="1" customWidth="1"/>
    <col min="15884" max="16128" width="8.7109375" style="33"/>
    <col min="16129" max="16129" width="11.85546875" style="33" bestFit="1" customWidth="1"/>
    <col min="16130" max="16130" width="7.5703125" style="33" customWidth="1"/>
    <col min="16131" max="16131" width="13.140625" style="33" bestFit="1" customWidth="1"/>
    <col min="16132" max="16132" width="13.28515625" style="33" bestFit="1" customWidth="1"/>
    <col min="16133" max="16133" width="12.85546875" style="33" bestFit="1" customWidth="1"/>
    <col min="16134" max="16134" width="13.140625" style="33" bestFit="1" customWidth="1"/>
    <col min="16135" max="16135" width="13.28515625" style="33" bestFit="1" customWidth="1"/>
    <col min="16136" max="16136" width="12.85546875" style="33" bestFit="1" customWidth="1"/>
    <col min="16137" max="16137" width="13.140625" style="33" bestFit="1" customWidth="1"/>
    <col min="16138" max="16138" width="13.28515625" style="33" bestFit="1" customWidth="1"/>
    <col min="16139" max="16139" width="12.85546875" style="33" bestFit="1" customWidth="1"/>
    <col min="16140" max="16384" width="8.7109375" style="33"/>
  </cols>
  <sheetData>
    <row r="1" spans="1:12" ht="14.45" customHeight="1" thickBot="1">
      <c r="C1" s="206" t="s">
        <v>65</v>
      </c>
      <c r="D1" s="207"/>
      <c r="E1" s="207"/>
      <c r="F1" s="206" t="s">
        <v>146</v>
      </c>
      <c r="G1" s="207"/>
      <c r="H1" s="207"/>
      <c r="I1" s="206" t="s">
        <v>147</v>
      </c>
      <c r="J1" s="207"/>
      <c r="K1" s="207"/>
      <c r="L1" s="60" t="s">
        <v>160</v>
      </c>
    </row>
    <row r="2" spans="1:12" ht="14.45" customHeight="1">
      <c r="A2" s="34" t="s">
        <v>122</v>
      </c>
      <c r="B2" s="34" t="s">
        <v>123</v>
      </c>
      <c r="C2" s="35" t="s">
        <v>148</v>
      </c>
      <c r="D2" s="36" t="s">
        <v>149</v>
      </c>
      <c r="E2" s="37" t="s">
        <v>150</v>
      </c>
      <c r="F2" s="35" t="s">
        <v>148</v>
      </c>
      <c r="G2" s="36" t="s">
        <v>149</v>
      </c>
      <c r="H2" s="36" t="s">
        <v>150</v>
      </c>
      <c r="I2" s="35" t="s">
        <v>148</v>
      </c>
      <c r="J2" s="36" t="s">
        <v>149</v>
      </c>
      <c r="K2" s="38" t="s">
        <v>150</v>
      </c>
      <c r="L2" s="61" t="s">
        <v>150</v>
      </c>
    </row>
    <row r="3" spans="1:12" ht="14.45" customHeight="1" thickBot="1">
      <c r="A3" s="34">
        <v>1</v>
      </c>
      <c r="B3" s="33" t="s">
        <v>132</v>
      </c>
      <c r="C3" s="39" t="s">
        <v>151</v>
      </c>
      <c r="D3" s="40" t="s">
        <v>151</v>
      </c>
      <c r="E3" s="41" t="s">
        <v>151</v>
      </c>
      <c r="F3" s="39" t="s">
        <v>152</v>
      </c>
      <c r="G3" s="40" t="s">
        <v>152</v>
      </c>
      <c r="H3" s="40" t="s">
        <v>152</v>
      </c>
      <c r="I3" s="39" t="s">
        <v>153</v>
      </c>
      <c r="J3" s="40" t="s">
        <v>153</v>
      </c>
      <c r="K3" s="42" t="s">
        <v>153</v>
      </c>
      <c r="L3" s="42" t="s">
        <v>161</v>
      </c>
    </row>
    <row r="4" spans="1:12" ht="14.45" customHeight="1">
      <c r="A4" s="49" t="s">
        <v>133</v>
      </c>
      <c r="B4" s="59" t="s">
        <v>9</v>
      </c>
      <c r="C4" s="43" t="str">
        <f>IFERROR((DL)/(Doses!C2*d_updated!F$16*Fin*Fi),".")</f>
        <v>.</v>
      </c>
      <c r="D4" s="44">
        <f>IFERROR((DL)/(Doses!I2*Fin*Fi*Fam*Foff*ETres*(1/24)*EFres*(1/365)),".")</f>
        <v>7136.746914334597</v>
      </c>
      <c r="E4" s="44">
        <f t="shared" ref="E4:E17" si="0">IFERROR(IF(AND(ISNUMBER(C4),ISNUMBER(D4)),(1/((1/C4)+(1/D4))),IF(AND(ISNUMBER(C4),NOT(ISNUMBER(D4))),(1/(1/C4)),IF(AND(NOT(ISNUMBER(C4)),ISNUMBER(D4)),(1/(1/D4)),"."))),".")</f>
        <v>7136.746914334597</v>
      </c>
      <c r="F4" s="43" t="str">
        <f t="shared" ref="F4:H17" si="1">IFERROR(C4/_1_bq,".")</f>
        <v>.</v>
      </c>
      <c r="G4" s="44">
        <f t="shared" si="1"/>
        <v>264.05963583038033</v>
      </c>
      <c r="H4" s="48">
        <f t="shared" si="1"/>
        <v>264.05963583038033</v>
      </c>
      <c r="I4" s="43" t="str">
        <f>IFERROR(C4*Isospec!C2*Isospec!F2*SSLcm_m,".")</f>
        <v>.</v>
      </c>
      <c r="J4" s="44">
        <f>IFERROR(D4*Isospec!C2*Isospec!F2*SSLcm_m,".")</f>
        <v>2.07204638342363E-16</v>
      </c>
      <c r="K4" s="48">
        <f>IFERROR(E4*Isospec!C2*Isospec!F2*SSLcm_m,".")</f>
        <v>2.07204638342363E-16</v>
      </c>
      <c r="L4" s="62">
        <f t="shared" ref="L4:L17" si="2">IF(E4&lt;&gt;".",E4*2.22*100,".")</f>
        <v>1584357.8149822806</v>
      </c>
    </row>
    <row r="5" spans="1:12" ht="14.45" customHeight="1">
      <c r="A5" s="49" t="s">
        <v>134</v>
      </c>
      <c r="B5" s="59" t="s">
        <v>9</v>
      </c>
      <c r="C5" s="43">
        <f>IFERROR((DL)/(Doses!C3*d_updated!F$16*Fin*Fi),".")</f>
        <v>1.2555587290181611</v>
      </c>
      <c r="D5" s="44">
        <f>IFERROR((DL)/(Doses!I3*Fin*Fi*Fam*Foff*ETres*(1/24)*EFres*(1/365)),".")</f>
        <v>25.415765364439448</v>
      </c>
      <c r="E5" s="44">
        <f t="shared" si="0"/>
        <v>1.1964530124631891</v>
      </c>
      <c r="F5" s="43">
        <f t="shared" si="1"/>
        <v>4.6455672973672008E-2</v>
      </c>
      <c r="G5" s="44">
        <f t="shared" si="1"/>
        <v>0.94038331848426049</v>
      </c>
      <c r="H5" s="48">
        <f t="shared" si="1"/>
        <v>4.4268761461138041E-2</v>
      </c>
      <c r="I5" s="43">
        <f>IFERROR(C5*Isospec!C3*Isospec!F3*SSLcm_m,".")</f>
        <v>1.0139562066405527E-14</v>
      </c>
      <c r="J5" s="44">
        <f>IFERROR(D5*Isospec!C3*Isospec!F3*SSLcm_m,".")</f>
        <v>2.0525103638876148E-13</v>
      </c>
      <c r="K5" s="48">
        <f>IFERROR(E5*Isospec!C3*Isospec!F3*SSLcm_m,".")</f>
        <v>9.662239845120694E-15</v>
      </c>
      <c r="L5" s="63">
        <f t="shared" si="2"/>
        <v>265.61256876682802</v>
      </c>
    </row>
    <row r="6" spans="1:12" ht="14.45" customHeight="1">
      <c r="A6" s="49" t="s">
        <v>135</v>
      </c>
      <c r="B6" s="59" t="s">
        <v>9</v>
      </c>
      <c r="C6" s="43">
        <f>IFERROR((DL)/(Doses!C4*d_updated!F$16*Fin*Fi),".")</f>
        <v>15.167823572031475</v>
      </c>
      <c r="D6" s="44">
        <f>IFERROR((DL)/(Doses!I4*Fin*Fi*Fam*Foff*ETres*(1/24)*EFres*(1/365)),".")</f>
        <v>0.62823476358579189</v>
      </c>
      <c r="E6" s="44">
        <f t="shared" si="0"/>
        <v>0.60324885192403466</v>
      </c>
      <c r="F6" s="43">
        <f t="shared" si="1"/>
        <v>0.56120947216516515</v>
      </c>
      <c r="G6" s="44">
        <f t="shared" si="1"/>
        <v>2.3244686252674323E-2</v>
      </c>
      <c r="H6" s="48">
        <f t="shared" si="1"/>
        <v>2.2320207521189305E-2</v>
      </c>
      <c r="I6" s="43">
        <f>IFERROR(C6*Isospec!C4*Isospec!F4*SSLcm_m,".")</f>
        <v>3.441064339779091E-16</v>
      </c>
      <c r="J6" s="44">
        <f>IFERROR(D6*Isospec!C4*Isospec!F4*SSLcm_m,".")</f>
        <v>1.4252514421191147E-17</v>
      </c>
      <c r="K6" s="48">
        <f>IFERROR(E6*Isospec!C4*Isospec!F4*SSLcm_m,".")</f>
        <v>1.3685668893170362E-17</v>
      </c>
      <c r="L6" s="63">
        <f t="shared" si="2"/>
        <v>133.92124512713571</v>
      </c>
    </row>
    <row r="7" spans="1:12" ht="14.45" customHeight="1">
      <c r="A7" s="49" t="s">
        <v>136</v>
      </c>
      <c r="B7" s="59" t="s">
        <v>9</v>
      </c>
      <c r="C7" s="43" t="str">
        <f>IFERROR((DL)/(Doses!C5*d_updated!F$16*Fin*Fi),".")</f>
        <v>.</v>
      </c>
      <c r="D7" s="44">
        <f>IFERROR((DL)/(Doses!I5*Fin*Fi*Fam*Foff*ETres*(1/24)*EFres*(1/365)),".")</f>
        <v>5.9872037871934545</v>
      </c>
      <c r="E7" s="44">
        <f t="shared" si="0"/>
        <v>5.9872037871934545</v>
      </c>
      <c r="F7" s="43" t="str">
        <f t="shared" si="1"/>
        <v>.</v>
      </c>
      <c r="G7" s="44">
        <f t="shared" si="1"/>
        <v>0.22152654012615805</v>
      </c>
      <c r="H7" s="48">
        <f t="shared" si="1"/>
        <v>0.22152654012615805</v>
      </c>
      <c r="I7" s="43" t="str">
        <f>IFERROR(C7*Isospec!C5*Isospec!F5*SSLcm_m,".")</f>
        <v>.</v>
      </c>
      <c r="J7" s="44">
        <f>IFERROR(D7*Isospec!C5*Isospec!F5*SSLcm_m,".")</f>
        <v>5.3549022121943471E-17</v>
      </c>
      <c r="K7" s="48">
        <f>IFERROR(E7*Isospec!C5*Isospec!F5*SSLcm_m,".")</f>
        <v>5.3549022121943471E-17</v>
      </c>
      <c r="L7" s="63">
        <f t="shared" si="2"/>
        <v>1329.1592407569469</v>
      </c>
    </row>
    <row r="8" spans="1:12" s="6" customFormat="1" ht="14.45" customHeight="1">
      <c r="A8" s="50" t="s">
        <v>137</v>
      </c>
      <c r="B8" s="59" t="s">
        <v>9</v>
      </c>
      <c r="C8" s="43">
        <f>IFERROR((DL)/(Doses!C6*d_updated!F$16*Fin*Fi),".")</f>
        <v>2.2156918747379315E-3</v>
      </c>
      <c r="D8" s="44">
        <f>IFERROR((DL)/(Doses!I6*Fin*Fi*Fam*Foff*ETres*(1/24)*EFres*(1/365)),".")</f>
        <v>411.10293285337531</v>
      </c>
      <c r="E8" s="31">
        <f t="shared" si="0"/>
        <v>2.2156799330473416E-3</v>
      </c>
      <c r="F8" s="45">
        <f t="shared" si="1"/>
        <v>8.1980599365303548E-5</v>
      </c>
      <c r="G8" s="31">
        <f t="shared" si="1"/>
        <v>15.210808515574902</v>
      </c>
      <c r="H8" s="46">
        <f t="shared" si="1"/>
        <v>8.1980157522751717E-5</v>
      </c>
      <c r="I8" s="45">
        <f>IFERROR(C8*Isospec!C6*Isospec!F6*SSLcm_m,".")</f>
        <v>2.8922755456079062E-14</v>
      </c>
      <c r="J8" s="31">
        <f>IFERROR(D8*Isospec!C6*Isospec!F6*SSLcm_m,".")</f>
        <v>5.3663732442948201E-9</v>
      </c>
      <c r="K8" s="46">
        <f>IFERROR(E8*Isospec!C6*Isospec!F6*SSLcm_m,".")</f>
        <v>2.8922599574026777E-14</v>
      </c>
      <c r="L8" s="63">
        <f t="shared" si="2"/>
        <v>0.49188094513650987</v>
      </c>
    </row>
    <row r="9" spans="1:12" ht="14.45" customHeight="1">
      <c r="A9" s="49" t="s">
        <v>138</v>
      </c>
      <c r="B9" s="59" t="s">
        <v>9</v>
      </c>
      <c r="C9" s="43">
        <f>IFERROR((DL)/(Doses!C7*d_updated!F$16*Fin*Fi),".")</f>
        <v>11.356812624284874</v>
      </c>
      <c r="D9" s="44">
        <f>IFERROR((DL)/(Doses!I7*Fin*Fi*Fam*Foff*ETres*(1/24)*EFres*(1/365)),".")</f>
        <v>3.6711661081968088</v>
      </c>
      <c r="E9" s="44">
        <f t="shared" si="0"/>
        <v>2.7743415362507138</v>
      </c>
      <c r="F9" s="43">
        <f t="shared" si="1"/>
        <v>0.42020206709854074</v>
      </c>
      <c r="G9" s="44">
        <f t="shared" si="1"/>
        <v>0.13583314600328206</v>
      </c>
      <c r="H9" s="48">
        <f t="shared" si="1"/>
        <v>0.10265063684127651</v>
      </c>
      <c r="I9" s="43">
        <f>IFERROR(C9*Isospec!C7*Isospec!F7*SSLcm_m,".")</f>
        <v>3.4698260452023575E-16</v>
      </c>
      <c r="J9" s="44">
        <f>IFERROR(D9*Isospec!C7*Isospec!F7*SSLcm_m,".")</f>
        <v>1.1216446198334262E-16</v>
      </c>
      <c r="K9" s="48">
        <f>IFERROR(E9*Isospec!C7*Isospec!F7*SSLcm_m,".")</f>
        <v>8.476394600527819E-17</v>
      </c>
      <c r="L9" s="63">
        <f t="shared" si="2"/>
        <v>615.90382104765854</v>
      </c>
    </row>
    <row r="10" spans="1:12" ht="14.45" customHeight="1">
      <c r="A10" s="49" t="s">
        <v>139</v>
      </c>
      <c r="B10" s="59" t="s">
        <v>9</v>
      </c>
      <c r="C10" s="43">
        <f>IFERROR((DL)/(Doses!C8*d_updated!F$16*Fin*Fi),".")</f>
        <v>1.2914318355615371E-3</v>
      </c>
      <c r="D10" s="44">
        <f>IFERROR((DL)/(Doses!I8*Fin*Fi*Fam*Foff*ETres*(1/24)*EFres*(1/365)),".")</f>
        <v>96756.330183495069</v>
      </c>
      <c r="E10" s="44">
        <f t="shared" si="0"/>
        <v>1.2914318183244616E-3</v>
      </c>
      <c r="F10" s="43">
        <f t="shared" si="1"/>
        <v>4.7782977915776918E-5</v>
      </c>
      <c r="G10" s="44">
        <f t="shared" si="1"/>
        <v>3579.9842167893212</v>
      </c>
      <c r="H10" s="48">
        <f t="shared" si="1"/>
        <v>4.7782977278005128E-5</v>
      </c>
      <c r="I10" s="43">
        <f>IFERROR(C10*Isospec!C8*Isospec!F8*SSLcm_m,".")</f>
        <v>2.8788346560675589E-16</v>
      </c>
      <c r="J10" s="44">
        <f>IFERROR(D10*Isospec!C8*Isospec!F8*SSLcm_m,".")</f>
        <v>2.1568732383389386E-8</v>
      </c>
      <c r="K10" s="48">
        <f>IFERROR(E10*Isospec!C8*Isospec!F8*SSLcm_m,".")</f>
        <v>2.8788346176430065E-16</v>
      </c>
      <c r="L10" s="63">
        <f t="shared" si="2"/>
        <v>0.28669786366803052</v>
      </c>
    </row>
    <row r="11" spans="1:12" ht="14.45" customHeight="1">
      <c r="A11" s="49" t="s">
        <v>140</v>
      </c>
      <c r="B11" s="59" t="s">
        <v>9</v>
      </c>
      <c r="C11" s="43" t="str">
        <f>IFERROR((DL)/(Doses!C9*d_updated!F$16*Fin*Fi),".")</f>
        <v>.</v>
      </c>
      <c r="D11" s="44">
        <f>IFERROR((DL)/(Doses!I9*Fin*Fi*Fam*Foff*ETres*(1/24)*EFres*(1/365)),".")</f>
        <v>11335.366763555587</v>
      </c>
      <c r="E11" s="44">
        <f t="shared" si="0"/>
        <v>11335.366763555587</v>
      </c>
      <c r="F11" s="43" t="str">
        <f t="shared" si="1"/>
        <v>.</v>
      </c>
      <c r="G11" s="44">
        <f t="shared" si="1"/>
        <v>419.40857025155714</v>
      </c>
      <c r="H11" s="48">
        <f t="shared" si="1"/>
        <v>419.40857025155714</v>
      </c>
      <c r="I11" s="43" t="str">
        <f>IFERROR(C11*Isospec!C9*Isospec!F9*SSLcm_m,".")</f>
        <v>.</v>
      </c>
      <c r="J11" s="44">
        <f>IFERROR(D11*Isospec!C9*Isospec!F9*SSLcm_m,".")</f>
        <v>3.5386559327242126E-20</v>
      </c>
      <c r="K11" s="48">
        <f>IFERROR(E11*Isospec!C9*Isospec!F9*SSLcm_m,".")</f>
        <v>3.5386559327242126E-20</v>
      </c>
      <c r="L11" s="63">
        <f t="shared" si="2"/>
        <v>2516451.4215093404</v>
      </c>
    </row>
    <row r="12" spans="1:12" ht="14.45" customHeight="1">
      <c r="A12" s="49" t="s">
        <v>141</v>
      </c>
      <c r="B12" s="59" t="s">
        <v>9</v>
      </c>
      <c r="C12" s="43" t="str">
        <f>IFERROR((DL)/(Doses!C10*d_updated!F$16*Fin*Fi),".")</f>
        <v>.</v>
      </c>
      <c r="D12" s="44">
        <f>IFERROR((DL)/(Doses!I10*Fin*Fi*Fam*Foff*ETres*(1/24)*EFres*(1/365)),".")</f>
        <v>134149378.08899616</v>
      </c>
      <c r="E12" s="44">
        <f t="shared" si="0"/>
        <v>134149378.08899616</v>
      </c>
      <c r="F12" s="43" t="str">
        <f t="shared" si="1"/>
        <v>.</v>
      </c>
      <c r="G12" s="44">
        <f t="shared" si="1"/>
        <v>4963526.9892928628</v>
      </c>
      <c r="H12" s="48">
        <f t="shared" si="1"/>
        <v>4963526.9892928628</v>
      </c>
      <c r="I12" s="43" t="str">
        <f>IFERROR(C12*Isospec!C10*Isospec!F10*SSLcm_m,".")</f>
        <v>.</v>
      </c>
      <c r="J12" s="44">
        <f>IFERROR(D12*Isospec!C10*Isospec!F10*SSLcm_m,".")</f>
        <v>4.8295817959498085E-10</v>
      </c>
      <c r="K12" s="48">
        <f>IFERROR(E12*Isospec!C10*Isospec!F10*SSLcm_m,".")</f>
        <v>4.8295817959498085E-10</v>
      </c>
      <c r="L12" s="63">
        <f t="shared" si="2"/>
        <v>29781161935.757149</v>
      </c>
    </row>
    <row r="13" spans="1:12" ht="14.45" customHeight="1">
      <c r="A13" s="47" t="s">
        <v>107</v>
      </c>
      <c r="B13" s="59" t="s">
        <v>132</v>
      </c>
      <c r="C13" s="43">
        <f>IFERROR((DL)/(Doses!C11*d_updated!F$16*Fin*Fi),".")</f>
        <v>4.9889750821913688E-3</v>
      </c>
      <c r="D13" s="44">
        <f>IFERROR((DL)/(Doses!I11*Fin*Fi*Fam*Foff*ETres*(1/24)*EFres*(1/365)),".")</f>
        <v>133.54691082212943</v>
      </c>
      <c r="E13" s="44">
        <f t="shared" si="0"/>
        <v>4.988788713652932E-3</v>
      </c>
      <c r="F13" s="43">
        <f t="shared" si="1"/>
        <v>1.8459207804108084E-4</v>
      </c>
      <c r="G13" s="44">
        <f t="shared" si="1"/>
        <v>4.9412357004187939</v>
      </c>
      <c r="H13" s="48">
        <f t="shared" si="1"/>
        <v>1.8458518240515868E-4</v>
      </c>
      <c r="I13" s="43">
        <f>IFERROR(C13*Isospec!C11*Isospec!F11*SSLcm_m,".")</f>
        <v>5.0512374912171174E-12</v>
      </c>
      <c r="J13" s="44">
        <f>IFERROR(D13*Isospec!C11*Isospec!F11*SSLcm_m,".")</f>
        <v>1.3521357626918959E-7</v>
      </c>
      <c r="K13" s="48">
        <f>IFERROR(E13*Isospec!C11*Isospec!F11*SSLcm_m,".")</f>
        <v>5.0510487967993208E-12</v>
      </c>
      <c r="L13" s="63">
        <f t="shared" si="2"/>
        <v>1.107511094430951</v>
      </c>
    </row>
    <row r="14" spans="1:12" ht="14.45" customHeight="1">
      <c r="A14" s="49" t="s">
        <v>142</v>
      </c>
      <c r="B14" s="59" t="s">
        <v>9</v>
      </c>
      <c r="C14" s="43" t="str">
        <f>IFERROR((DL)/(Doses!C12*d_updated!F$16*Fin*Fi),".")</f>
        <v>.</v>
      </c>
      <c r="D14" s="44">
        <f>IFERROR((DL)/(Doses!I12*Fin*Fi*Fam*Foff*ETres*(1/24)*EFres*(1/365)),".")</f>
        <v>1232.1731550992051</v>
      </c>
      <c r="E14" s="44">
        <f t="shared" si="0"/>
        <v>1232.1731550992051</v>
      </c>
      <c r="F14" s="43" t="str">
        <f t="shared" si="1"/>
        <v>.</v>
      </c>
      <c r="G14" s="44">
        <f t="shared" si="1"/>
        <v>45.590406738670637</v>
      </c>
      <c r="H14" s="48">
        <f t="shared" si="1"/>
        <v>45.590406738670637</v>
      </c>
      <c r="I14" s="43" t="str">
        <f>IFERROR(C14*Isospec!C12*Isospec!F12*SSLcm_m,".")</f>
        <v>.</v>
      </c>
      <c r="J14" s="44">
        <f>IFERROR(D14*Isospec!C12*Isospec!F12*SSLcm_m,".")</f>
        <v>8.3473323457443592E-19</v>
      </c>
      <c r="K14" s="48">
        <f>IFERROR(E14*Isospec!C12*Isospec!F12*SSLcm_m,".")</f>
        <v>8.3473323457443592E-19</v>
      </c>
      <c r="L14" s="63">
        <f t="shared" si="2"/>
        <v>273542.44043202355</v>
      </c>
    </row>
    <row r="15" spans="1:12" ht="14.45" customHeight="1">
      <c r="A15" s="47" t="s">
        <v>143</v>
      </c>
      <c r="B15" s="59" t="s">
        <v>132</v>
      </c>
      <c r="C15" s="43" t="str">
        <f>IFERROR((DL)/(Doses!C13*d_updated!F$16*Fin*Fi),".")</f>
        <v>.</v>
      </c>
      <c r="D15" s="44">
        <f>IFERROR((DL)/(Doses!I13*Fin*Fi*Fam*Foff*ETres*(1/24)*EFres*(1/365)),".")</f>
        <v>2398.1004416446895</v>
      </c>
      <c r="E15" s="44">
        <f t="shared" si="0"/>
        <v>2398.1004416446895</v>
      </c>
      <c r="F15" s="43" t="str">
        <f t="shared" si="1"/>
        <v>.</v>
      </c>
      <c r="G15" s="44">
        <f t="shared" si="1"/>
        <v>88.729716340853599</v>
      </c>
      <c r="H15" s="48">
        <f t="shared" si="1"/>
        <v>88.729716340853599</v>
      </c>
      <c r="I15" s="43" t="str">
        <f>IFERROR(C15*Isospec!C13*Isospec!F13*SSLcm_m,".")</f>
        <v>.</v>
      </c>
      <c r="J15" s="44">
        <f>IFERROR(D15*Isospec!C13*Isospec!F13*SSLcm_m,".")</f>
        <v>1.5615165981401217E-11</v>
      </c>
      <c r="K15" s="48">
        <f>IFERROR(E15*Isospec!C13*Isospec!F13*SSLcm_m,".")</f>
        <v>1.5615165981401217E-11</v>
      </c>
      <c r="L15" s="63">
        <f t="shared" si="2"/>
        <v>532378.29804512113</v>
      </c>
    </row>
    <row r="16" spans="1:12" ht="14.45" customHeight="1">
      <c r="A16" s="49" t="s">
        <v>144</v>
      </c>
      <c r="B16" s="59" t="s">
        <v>9</v>
      </c>
      <c r="C16" s="43" t="str">
        <f>IFERROR((DL)/(Doses!C14*d_updated!F$16*Fin*Fi),".")</f>
        <v>.</v>
      </c>
      <c r="D16" s="44">
        <f>IFERROR((DL)/(Doses!I14*Fin*Fi*Fam*Foff*ETres*(1/24)*EFres*(1/365)),".")</f>
        <v>14.576688959016742</v>
      </c>
      <c r="E16" s="44">
        <f t="shared" si="0"/>
        <v>14.576688959016742</v>
      </c>
      <c r="F16" s="43" t="str">
        <f t="shared" si="1"/>
        <v>.</v>
      </c>
      <c r="G16" s="44">
        <f t="shared" si="1"/>
        <v>0.53933749148361998</v>
      </c>
      <c r="H16" s="48">
        <f t="shared" si="1"/>
        <v>0.53933749148361998</v>
      </c>
      <c r="I16" s="43" t="str">
        <f>IFERROR(C16*Isospec!C14*Isospec!F14*SSLcm_m,".")</f>
        <v>.</v>
      </c>
      <c r="J16" s="44">
        <f>IFERROR(D16*Isospec!C14*Isospec!F14*SSLcm_m,".")</f>
        <v>6.7185889658591367E-17</v>
      </c>
      <c r="K16" s="48">
        <f>IFERROR(E16*Isospec!C14*Isospec!F14*SSLcm_m,".")</f>
        <v>6.7185889658591367E-17</v>
      </c>
      <c r="L16" s="63">
        <f t="shared" si="2"/>
        <v>3236.0249489017169</v>
      </c>
    </row>
    <row r="17" spans="1:12" ht="14.45" customHeight="1" thickBot="1">
      <c r="A17" s="49" t="s">
        <v>145</v>
      </c>
      <c r="B17" s="59" t="s">
        <v>9</v>
      </c>
      <c r="C17" s="43" t="str">
        <f>IFERROR((DL)/(Doses!C15*d_updated!F$16*Fin*Fi),".")</f>
        <v>.</v>
      </c>
      <c r="D17" s="44">
        <f>IFERROR((DL)/(Doses!I15*Fin*Fi*Fam*Foff*ETres*(1/24)*EFres*(1/365)),".")</f>
        <v>0.33791415314084261</v>
      </c>
      <c r="E17" s="44">
        <f t="shared" si="0"/>
        <v>0.33791415314084261</v>
      </c>
      <c r="F17" s="43" t="str">
        <f t="shared" si="1"/>
        <v>.</v>
      </c>
      <c r="G17" s="44">
        <f t="shared" si="1"/>
        <v>1.250282366621119E-2</v>
      </c>
      <c r="H17" s="48">
        <f t="shared" si="1"/>
        <v>1.250282366621119E-2</v>
      </c>
      <c r="I17" s="43" t="str">
        <f>IFERROR(C17*Isospec!C15*Isospec!F15*SSLcm_m,".")</f>
        <v>.</v>
      </c>
      <c r="J17" s="44">
        <f>IFERROR(D17*Isospec!C15*Isospec!F15*SSLcm_m,".")</f>
        <v>4.9144135970483317E-19</v>
      </c>
      <c r="K17" s="48">
        <f>IFERROR(E17*Isospec!C15*Isospec!F15*SSLcm_m,".")</f>
        <v>4.9144135970483317E-19</v>
      </c>
      <c r="L17" s="63">
        <f t="shared" si="2"/>
        <v>75.016941997267068</v>
      </c>
    </row>
    <row r="18" spans="1:12" ht="14.45" customHeight="1" thickBot="1">
      <c r="A18" s="79" t="s">
        <v>107</v>
      </c>
      <c r="B18" s="80" t="s">
        <v>9</v>
      </c>
      <c r="C18" s="84">
        <f>IFERROR(1/SUM(1/C19,1/C22,1/C24,1/C28,1/C29,1/C31),0)</f>
        <v>7.0074481547613193E-4</v>
      </c>
      <c r="D18" s="81">
        <f>IFERROR(1/SUM(1/D19,1/D20,1/D21,1/D22,1/D23,1/D24,1/D25,1/D26,1/D27,1/D28,1/D29,1/D30,1/D31,1/D32),0)</f>
        <v>0.52232873670979973</v>
      </c>
      <c r="E18" s="85">
        <f>IFERROR(1/SUM(1/E19,1/E20,1/E21,1/E22,1/E23,1/E24,1/E25,1/E26,1/E27,1/E28,1/E29,1/E30,1/E31,1/E32),0)</f>
        <v>6.9980597108253346E-4</v>
      </c>
      <c r="F18" s="84">
        <f>IFERROR(1/SUM(1/F19,1/F22,1/F24,1/F28,1/F29,1/F31),0)</f>
        <v>2.5927558172616909E-5</v>
      </c>
      <c r="G18" s="81">
        <f>IFERROR(1/SUM(1/G19,1/G20,1/G21,1/G22,1/G23,1/G24,1/G25,1/G26,1/G27,1/G28,1/G29,1/G30,1/G31,1/G32),0)</f>
        <v>1.9326163258262603E-2</v>
      </c>
      <c r="H18" s="85">
        <f>IFERROR(1/SUM(1/H19,1/H20,1/H21,1/H22,1/H23,1/H24,1/H25,1/H26,1/H27,1/H28,1/H29,1/H30,1/H31,1/H32),0)</f>
        <v>2.5892820930053769E-5</v>
      </c>
      <c r="I18" s="90">
        <f>IFERROR(C18*Isospec!$C$11*Isospec!$F$11*SSLcm_m,".")</f>
        <v>7.0949011077327421E-13</v>
      </c>
      <c r="J18" s="82">
        <f>IFERROR(D18*Isospec!$C$11*Isospec!$F$11*SSLcm_m,".")</f>
        <v>5.2884739934393802E-10</v>
      </c>
      <c r="K18" s="91">
        <f>IFERROR(E18*Isospec!$C$11*Isospec!$F$11*SSLcm_m,".")</f>
        <v>7.0853954960164344E-13</v>
      </c>
      <c r="L18" s="83">
        <f>IF(E18&lt;&gt;".",E18*2.22*100,".")</f>
        <v>0.15535692558032244</v>
      </c>
    </row>
    <row r="19" spans="1:12" ht="14.45" customHeight="1">
      <c r="A19" s="64" t="s">
        <v>108</v>
      </c>
      <c r="B19" s="65">
        <v>1</v>
      </c>
      <c r="C19" s="86">
        <f>IFERROR(C13/$B19,0)</f>
        <v>4.9889750821913688E-3</v>
      </c>
      <c r="D19" s="66">
        <f>IFERROR(D13/$B19,0)</f>
        <v>133.54691082212943</v>
      </c>
      <c r="E19" s="87">
        <f t="shared" ref="E19:E32" si="3">IFERROR(IF(AND(C19&lt;&gt;0,D19&lt;&gt;0),(1/((1/C19)+(1/D19))),IF(AND(C19&lt;&gt;0,D19=0),(1/(1/C19)),IF(AND(C19=0,D19&lt;&gt;0),(1/(1/D19)),0))),0)</f>
        <v>4.988788713652932E-3</v>
      </c>
      <c r="F19" s="86">
        <f>IFERROR(F13/$B19,0)</f>
        <v>1.8459207804108084E-4</v>
      </c>
      <c r="G19" s="66">
        <f>IFERROR(G13/$B19,0)</f>
        <v>4.9412357004187939</v>
      </c>
      <c r="H19" s="87">
        <f t="shared" ref="H19:H32" si="4">IFERROR(IF(AND(F19&lt;&gt;0,G19&lt;&gt;0),(1/((1/F19)+(1/G19))),IF(AND(F19&lt;&gt;0,G19=0),(1/(1/F19)),IF(AND(F19=0,G19&lt;&gt;0),(1/(1/G19)),0))),0)</f>
        <v>1.8458518240515865E-4</v>
      </c>
      <c r="I19" s="92">
        <f>IFERROR(C19*Isospec!$C$11*Isospec!$F$11*SSLcm_m,".")</f>
        <v>5.0512374912171174E-12</v>
      </c>
      <c r="J19" s="67">
        <f>IFERROR(D19*Isospec!$C$11*Isospec!$F$11*SSLcm_m,".")</f>
        <v>1.3521357626918959E-7</v>
      </c>
      <c r="K19" s="93">
        <f>IFERROR(E19*Isospec!$C$11*Isospec!$F$11*SSLcm_m,".")</f>
        <v>5.0510487967993208E-12</v>
      </c>
      <c r="L19" s="68">
        <f t="shared" ref="L19:L32" si="5">IF(E19&lt;&gt;".",E19*2.22*100,".")</f>
        <v>1.107511094430951</v>
      </c>
    </row>
    <row r="20" spans="1:12" ht="14.45" customHeight="1">
      <c r="A20" s="69" t="s">
        <v>109</v>
      </c>
      <c r="B20" s="70">
        <v>1</v>
      </c>
      <c r="C20" s="43">
        <f>IFERROR(C15/$B20,0)</f>
        <v>0</v>
      </c>
      <c r="D20" s="71">
        <f>IFERROR(D15/$B20,0)</f>
        <v>2398.1004416446895</v>
      </c>
      <c r="E20" s="48">
        <f t="shared" si="3"/>
        <v>2398.1004416446895</v>
      </c>
      <c r="F20" s="43">
        <f>IFERROR(F15/$B20,0)</f>
        <v>0</v>
      </c>
      <c r="G20" s="71">
        <f>IFERROR(G15/$B20,0)</f>
        <v>88.729716340853599</v>
      </c>
      <c r="H20" s="48">
        <f t="shared" si="4"/>
        <v>88.729716340853599</v>
      </c>
      <c r="I20" s="94">
        <f>IFERROR(C20*Isospec!$C$13*Isospec!$F$13*SSLcm_m,".")</f>
        <v>0</v>
      </c>
      <c r="J20" s="72">
        <f>IFERROR(D20*Isospec!$C$13*Isospec!$F$13*SSLcm_m,".")</f>
        <v>1.5615165981401217E-11</v>
      </c>
      <c r="K20" s="95">
        <f>IFERROR(E20*Isospec!$C$13*Isospec!$F$13*SSLcm_m,".")</f>
        <v>1.5615165981401217E-11</v>
      </c>
      <c r="L20" s="73">
        <f t="shared" si="5"/>
        <v>532378.29804512113</v>
      </c>
    </row>
    <row r="21" spans="1:12" ht="14.45" customHeight="1">
      <c r="A21" s="69" t="s">
        <v>110</v>
      </c>
      <c r="B21" s="70">
        <v>1</v>
      </c>
      <c r="C21" s="43">
        <f>IFERROR(C12/$B21,0)</f>
        <v>0</v>
      </c>
      <c r="D21" s="71">
        <f>IFERROR(D12/$B21,0)</f>
        <v>134149378.08899616</v>
      </c>
      <c r="E21" s="48">
        <f t="shared" si="3"/>
        <v>134149378.08899616</v>
      </c>
      <c r="F21" s="43">
        <f>IFERROR(F12/$B21,0)</f>
        <v>0</v>
      </c>
      <c r="G21" s="71">
        <f>IFERROR(G12/$B21,0)</f>
        <v>4963526.9892928628</v>
      </c>
      <c r="H21" s="48">
        <f t="shared" si="4"/>
        <v>4963526.9892928628</v>
      </c>
      <c r="I21" s="94" t="str">
        <f>IFERROR(C12*Isospec!$C$10*Isospec!$F$10*SSLcm_m,".")</f>
        <v>.</v>
      </c>
      <c r="J21" s="72">
        <f>IFERROR(D12*Isospec!$C$10*Isospec!$F$10*SSLcm_m,".")</f>
        <v>4.8295817959498085E-10</v>
      </c>
      <c r="K21" s="95">
        <f>IFERROR(E12*Isospec!$C$10*Isospec!$F$10*SSLcm_m,".")</f>
        <v>4.8295817959498085E-10</v>
      </c>
      <c r="L21" s="73">
        <f t="shared" si="5"/>
        <v>29781161935.757149</v>
      </c>
    </row>
    <row r="22" spans="1:12" ht="14.45" customHeight="1">
      <c r="A22" s="69" t="s">
        <v>111</v>
      </c>
      <c r="B22" s="70">
        <v>0.99980000000000002</v>
      </c>
      <c r="C22" s="43">
        <f>IFERROR(C9/$B22,0)</f>
        <v>11.359084441173108</v>
      </c>
      <c r="D22" s="71">
        <f>IFERROR(D9/$B22,0)</f>
        <v>3.6719004882944675</v>
      </c>
      <c r="E22" s="48">
        <f t="shared" si="3"/>
        <v>2.7748965155538245</v>
      </c>
      <c r="F22" s="43">
        <f>IFERROR(F9/$B22,0)</f>
        <v>0.4202861243234054</v>
      </c>
      <c r="G22" s="71">
        <f>IFERROR(G9/$B22,0)</f>
        <v>0.13586031806689544</v>
      </c>
      <c r="H22" s="48">
        <f t="shared" si="4"/>
        <v>0.10267117107549162</v>
      </c>
      <c r="I22" s="94">
        <f>IFERROR(C9*Isospec!$C$7*Isospec!$F$7*SSLcm_m,".")</f>
        <v>3.4698260452023575E-16</v>
      </c>
      <c r="J22" s="72">
        <f>IFERROR(D9*Isospec!$C$7*Isospec!$F$7*SSLcm_m,".")</f>
        <v>1.1216446198334262E-16</v>
      </c>
      <c r="K22" s="95">
        <f>IFERROR(E9*Isospec!$C$7*Isospec!$F$7*SSLcm_m,".")</f>
        <v>8.476394600527819E-17</v>
      </c>
      <c r="L22" s="73">
        <f t="shared" si="5"/>
        <v>616.02702645294914</v>
      </c>
    </row>
    <row r="23" spans="1:12" ht="14.45" customHeight="1">
      <c r="A23" s="69" t="s">
        <v>112</v>
      </c>
      <c r="B23" s="70">
        <v>2.0000000000000001E-4</v>
      </c>
      <c r="C23" s="43">
        <f>IFERROR(C4/$B23,0)</f>
        <v>0</v>
      </c>
      <c r="D23" s="71">
        <f>IFERROR(D4/$B23,0)</f>
        <v>35683734.571672983</v>
      </c>
      <c r="E23" s="48">
        <f t="shared" si="3"/>
        <v>35683734.571672983</v>
      </c>
      <c r="F23" s="43">
        <f>IFERROR(F4/$B23,0)</f>
        <v>0</v>
      </c>
      <c r="G23" s="71">
        <f>IFERROR(G4/$B23,0)</f>
        <v>1320298.1791519015</v>
      </c>
      <c r="H23" s="48">
        <f t="shared" si="4"/>
        <v>1320298.1791519015</v>
      </c>
      <c r="I23" s="94" t="str">
        <f>IFERROR(C4*Isospec!$C$2*Isospec!$F$2*SSLcm_m,".")</f>
        <v>.</v>
      </c>
      <c r="J23" s="72">
        <f>IFERROR(D4*Isospec!$C$2*Isospec!$F$2*SSLcm_m,".")</f>
        <v>2.07204638342363E-16</v>
      </c>
      <c r="K23" s="95">
        <f>IFERROR(E4*Isospec!$C$2*Isospec!$F$2*SSLcm_m,".")</f>
        <v>2.07204638342363E-16</v>
      </c>
      <c r="L23" s="73">
        <f t="shared" si="5"/>
        <v>7921789074.9114037</v>
      </c>
    </row>
    <row r="24" spans="1:12" ht="14.45" customHeight="1">
      <c r="A24" s="69" t="s">
        <v>113</v>
      </c>
      <c r="B24" s="70">
        <v>0.99999979999999999</v>
      </c>
      <c r="C24" s="43">
        <f>IFERROR(C6/$B24,0)</f>
        <v>15.167826605596796</v>
      </c>
      <c r="D24" s="71">
        <f>IFERROR(D6/$B24,0)</f>
        <v>0.62823488923276971</v>
      </c>
      <c r="E24" s="48">
        <f t="shared" si="3"/>
        <v>0.60324897257382915</v>
      </c>
      <c r="F24" s="43">
        <f>IFERROR(F6/$B24,0)</f>
        <v>0.56120958440708202</v>
      </c>
      <c r="G24" s="71">
        <f>IFERROR(G6/$B24,0)</f>
        <v>2.3244690901612502E-2</v>
      </c>
      <c r="H24" s="48">
        <f t="shared" si="4"/>
        <v>2.2320211985231701E-2</v>
      </c>
      <c r="I24" s="94">
        <f>IFERROR(C6*Isospec!$C$4*Isospec!$F$4*SSLcm_m,".")</f>
        <v>3.441064339779091E-16</v>
      </c>
      <c r="J24" s="72">
        <f>IFERROR(D6*Isospec!$C$4*Isospec!$F$4*SSLcm_m,".")</f>
        <v>1.4252514421191147E-17</v>
      </c>
      <c r="K24" s="95">
        <f>IFERROR(E6*Isospec!$C$4*Isospec!$F$4*SSLcm_m,".")</f>
        <v>1.3685668893170362E-17</v>
      </c>
      <c r="L24" s="73">
        <f t="shared" si="5"/>
        <v>133.92127191139008</v>
      </c>
    </row>
    <row r="25" spans="1:12" ht="14.45" customHeight="1">
      <c r="A25" s="69" t="s">
        <v>114</v>
      </c>
      <c r="B25" s="70">
        <v>1.9999999999999999E-7</v>
      </c>
      <c r="C25" s="43">
        <f>IFERROR(C14/$B25,0)</f>
        <v>0</v>
      </c>
      <c r="D25" s="71">
        <f>IFERROR(D14/$B25,0)</f>
        <v>6160865775.496026</v>
      </c>
      <c r="E25" s="48">
        <f t="shared" si="3"/>
        <v>6160865775.496026</v>
      </c>
      <c r="F25" s="43">
        <f>IFERROR(F14/$B25,0)</f>
        <v>0</v>
      </c>
      <c r="G25" s="71">
        <f>IFERROR(G14/$B25,0)</f>
        <v>227952033.69335321</v>
      </c>
      <c r="H25" s="48">
        <f t="shared" si="4"/>
        <v>227952033.69335321</v>
      </c>
      <c r="I25" s="94" t="str">
        <f>IFERROR(C14*Isospec!$C$12*Isospec!$F$12*SSLcm_m,".")</f>
        <v>.</v>
      </c>
      <c r="J25" s="72">
        <f>IFERROR(D14*Isospec!$C$12*Isospec!$F$12*SSLcm_m,".")</f>
        <v>8.3473323457443592E-19</v>
      </c>
      <c r="K25" s="95">
        <f>IFERROR(E14*Isospec!$C$12*Isospec!$F$12*SSLcm_m,".")</f>
        <v>8.3473323457443592E-19</v>
      </c>
      <c r="L25" s="73">
        <f t="shared" si="5"/>
        <v>1367712202160.1179</v>
      </c>
    </row>
    <row r="26" spans="1:12" ht="14.45" customHeight="1">
      <c r="A26" s="69" t="s">
        <v>115</v>
      </c>
      <c r="B26" s="70">
        <v>0.99979000004200003</v>
      </c>
      <c r="C26" s="43">
        <f>IFERROR(C11/$B26,0)</f>
        <v>0</v>
      </c>
      <c r="D26" s="71">
        <f>IFERROR(D11/$B26,0)</f>
        <v>11337.74769009432</v>
      </c>
      <c r="E26" s="48">
        <f t="shared" si="3"/>
        <v>11337.74769009432</v>
      </c>
      <c r="F26" s="43">
        <f>IFERROR(F11/$B26,0)</f>
        <v>0</v>
      </c>
      <c r="G26" s="71">
        <f>IFERROR(G11/$B26,0)</f>
        <v>419.49666453349028</v>
      </c>
      <c r="H26" s="48">
        <f t="shared" si="4"/>
        <v>419.49666453349033</v>
      </c>
      <c r="I26" s="94" t="str">
        <f>IFERROR(C11*Isospec!$C$9*Isospec!$F$9*SSLcm_m,".")</f>
        <v>.</v>
      </c>
      <c r="J26" s="72">
        <f>IFERROR(D11*Isospec!$C$9*Isospec!$F$9*SSLcm_m,".")</f>
        <v>3.5386559327242126E-20</v>
      </c>
      <c r="K26" s="95">
        <f>IFERROR(E11*Isospec!$C$9*Isospec!$F$9*SSLcm_m,".")</f>
        <v>3.5386559327242126E-20</v>
      </c>
      <c r="L26" s="73">
        <f t="shared" si="5"/>
        <v>2516979.9872009391</v>
      </c>
    </row>
    <row r="27" spans="1:12" ht="14.45" customHeight="1">
      <c r="A27" s="69" t="s">
        <v>116</v>
      </c>
      <c r="B27" s="70">
        <v>2.0999995799999999E-4</v>
      </c>
      <c r="C27" s="43">
        <f>IFERROR(C17/$B27,0)</f>
        <v>0</v>
      </c>
      <c r="D27" s="71">
        <f>IFERROR(D17/$B27,0)</f>
        <v>1609.1153367794609</v>
      </c>
      <c r="E27" s="48">
        <f t="shared" si="3"/>
        <v>1609.1153367794609</v>
      </c>
      <c r="F27" s="43">
        <f>IFERROR(F17/$B27,0)</f>
        <v>0</v>
      </c>
      <c r="G27" s="71">
        <f>IFERROR(G17/$B27,0)</f>
        <v>59.537267460840113</v>
      </c>
      <c r="H27" s="48">
        <f t="shared" si="4"/>
        <v>59.53726746084012</v>
      </c>
      <c r="I27" s="94" t="str">
        <f>IFERROR(C17*Isospec!$C$15*Isospec!$F$15*SSLcm_m,".")</f>
        <v>.</v>
      </c>
      <c r="J27" s="72">
        <f>IFERROR(D17*Isospec!$C$15*Isospec!$F$15*SSLcm_m,".")</f>
        <v>4.9144135970483317E-19</v>
      </c>
      <c r="K27" s="95">
        <f>IFERROR(E17*Isospec!$C$15*Isospec!$F$15*SSLcm_m,".")</f>
        <v>4.9144135970483317E-19</v>
      </c>
      <c r="L27" s="73">
        <f t="shared" si="5"/>
        <v>357223.60476504033</v>
      </c>
    </row>
    <row r="28" spans="1:12" ht="14.45" customHeight="1">
      <c r="A28" s="69" t="s">
        <v>117</v>
      </c>
      <c r="B28" s="70">
        <v>1</v>
      </c>
      <c r="C28" s="43">
        <f>IFERROR(C8/$B28,0)</f>
        <v>2.2156918747379315E-3</v>
      </c>
      <c r="D28" s="71">
        <f>IFERROR(D8/$B28,0)</f>
        <v>411.10293285337531</v>
      </c>
      <c r="E28" s="48">
        <f t="shared" si="3"/>
        <v>2.2156799330473416E-3</v>
      </c>
      <c r="F28" s="43">
        <f>IFERROR(F8/$B28,0)</f>
        <v>8.1980599365303548E-5</v>
      </c>
      <c r="G28" s="71">
        <f>IFERROR(G8/$B28,0)</f>
        <v>15.210808515574902</v>
      </c>
      <c r="H28" s="48">
        <f t="shared" si="4"/>
        <v>8.198015752275173E-5</v>
      </c>
      <c r="I28" s="94">
        <f>IFERROR(C8*Isospec!$C$6*Isospec!$F$6*SSLcm_m,".")</f>
        <v>2.8922755456079062E-14</v>
      </c>
      <c r="J28" s="72">
        <f>IFERROR(D8*Isospec!$C$6*Isospec!$F$6*SSLcm_m,".")</f>
        <v>5.3663732442948201E-9</v>
      </c>
      <c r="K28" s="95">
        <f>IFERROR(E8*Isospec!$C$6*Isospec!$F$6*SSLcm_m,".")</f>
        <v>2.8922599574026777E-14</v>
      </c>
      <c r="L28" s="73">
        <f t="shared" si="5"/>
        <v>0.49188094513650987</v>
      </c>
    </row>
    <row r="29" spans="1:12" ht="14.45" customHeight="1">
      <c r="A29" s="69" t="s">
        <v>118</v>
      </c>
      <c r="B29" s="70">
        <v>1</v>
      </c>
      <c r="C29" s="43">
        <f>IFERROR(C5/$B29,0)</f>
        <v>1.2555587290181611</v>
      </c>
      <c r="D29" s="71">
        <f>IFERROR(D5/$B29,0)</f>
        <v>25.415765364439448</v>
      </c>
      <c r="E29" s="48">
        <f t="shared" si="3"/>
        <v>1.1964530124631891</v>
      </c>
      <c r="F29" s="43">
        <f>IFERROR(F5/$B29,0)</f>
        <v>4.6455672973672008E-2</v>
      </c>
      <c r="G29" s="71">
        <f>IFERROR(G5/$B29,0)</f>
        <v>0.94038331848426049</v>
      </c>
      <c r="H29" s="48">
        <f t="shared" si="4"/>
        <v>4.4268761461138041E-2</v>
      </c>
      <c r="I29" s="94">
        <f>IFERROR(C5*Isospec!$C$3*Isospec!$F$3*SSLcm_m,".")</f>
        <v>1.0139562066405527E-14</v>
      </c>
      <c r="J29" s="72">
        <f>IFERROR(D5*Isospec!$C$3*Isospec!$F$3*SSLcm_m,".")</f>
        <v>2.0525103638876148E-13</v>
      </c>
      <c r="K29" s="95">
        <f>IFERROR(E5*Isospec!$C$3*Isospec!$F$3*SSLcm_m,".")</f>
        <v>9.662239845120694E-15</v>
      </c>
      <c r="L29" s="73">
        <f t="shared" si="5"/>
        <v>265.61256876682802</v>
      </c>
    </row>
    <row r="30" spans="1:12" ht="14.45" customHeight="1">
      <c r="A30" s="69" t="s">
        <v>119</v>
      </c>
      <c r="B30" s="70">
        <v>1.9000000000000001E-8</v>
      </c>
      <c r="C30" s="43">
        <f>IFERROR(C7/$B30,0)</f>
        <v>0</v>
      </c>
      <c r="D30" s="71">
        <f>IFERROR(D7/$B30,0)</f>
        <v>315115988.7996555</v>
      </c>
      <c r="E30" s="48">
        <f t="shared" si="3"/>
        <v>315115988.7996555</v>
      </c>
      <c r="F30" s="43">
        <f>IFERROR(F7/$B30,0)</f>
        <v>0</v>
      </c>
      <c r="G30" s="71">
        <f>IFERROR(G7/$B30,0)</f>
        <v>11659291.585587265</v>
      </c>
      <c r="H30" s="48">
        <f t="shared" si="4"/>
        <v>11659291.585587265</v>
      </c>
      <c r="I30" s="94" t="str">
        <f>IFERROR(C7*Isospec!$C$5*Isospec!$F$5*SSLcm_m,".")</f>
        <v>.</v>
      </c>
      <c r="J30" s="72">
        <f>IFERROR(D7*Isospec!$C$5*Isospec!$F$5*SSLcm_m,".")</f>
        <v>5.3549022121943471E-17</v>
      </c>
      <c r="K30" s="95">
        <f>IFERROR(E7*Isospec!$C$5*Isospec!$F$5*SSLcm_m,".")</f>
        <v>5.3549022121943471E-17</v>
      </c>
      <c r="L30" s="73">
        <f t="shared" si="5"/>
        <v>69955749513.523529</v>
      </c>
    </row>
    <row r="31" spans="1:12" ht="14.45" customHeight="1">
      <c r="A31" s="69" t="s">
        <v>120</v>
      </c>
      <c r="B31" s="70">
        <v>1</v>
      </c>
      <c r="C31" s="43">
        <f>IFERROR(C10/$B31,0)</f>
        <v>1.2914318355615371E-3</v>
      </c>
      <c r="D31" s="71">
        <f>IFERROR(D10/$B31,0)</f>
        <v>96756.330183495069</v>
      </c>
      <c r="E31" s="48">
        <f t="shared" si="3"/>
        <v>1.2914318183244616E-3</v>
      </c>
      <c r="F31" s="43">
        <f>IFERROR(F10/$B31,0)</f>
        <v>4.7782977915776918E-5</v>
      </c>
      <c r="G31" s="71">
        <f>IFERROR(G10/$B31,0)</f>
        <v>3579.9842167893212</v>
      </c>
      <c r="H31" s="48">
        <f t="shared" si="4"/>
        <v>4.7782977278005128E-5</v>
      </c>
      <c r="I31" s="94">
        <f>IFERROR(C10*Isospec!$C$8*Isospec!$F$8*SSLcm_m,".")</f>
        <v>2.8788346560675589E-16</v>
      </c>
      <c r="J31" s="72">
        <f>IFERROR(D10*Isospec!$C$8*Isospec!$F$8*SSLcm_m,".")</f>
        <v>2.1568732383389386E-8</v>
      </c>
      <c r="K31" s="95">
        <f>IFERROR(E10*Isospec!$C$8*Isospec!$F$8*SSLcm_m,".")</f>
        <v>2.8788346176430065E-16</v>
      </c>
      <c r="L31" s="73">
        <f t="shared" si="5"/>
        <v>0.28669786366803052</v>
      </c>
    </row>
    <row r="32" spans="1:12" ht="14.45" customHeight="1" thickBot="1">
      <c r="A32" s="74" t="s">
        <v>121</v>
      </c>
      <c r="B32" s="75">
        <v>1.339E-6</v>
      </c>
      <c r="C32" s="88">
        <f>IFERROR(C16/$B32,0)</f>
        <v>0</v>
      </c>
      <c r="D32" s="76">
        <f>IFERROR(D16/$B32,0)</f>
        <v>10886250.156099135</v>
      </c>
      <c r="E32" s="89">
        <f t="shared" si="3"/>
        <v>10886250.156099135</v>
      </c>
      <c r="F32" s="88">
        <f>IFERROR(F16/$B32,0)</f>
        <v>0</v>
      </c>
      <c r="G32" s="76">
        <f>IFERROR(G16/$B32,0)</f>
        <v>402791.25577566837</v>
      </c>
      <c r="H32" s="89">
        <f t="shared" si="4"/>
        <v>402791.25577566837</v>
      </c>
      <c r="I32" s="96" t="str">
        <f>IFERROR(C16*Isospec!$C$14*Isospec!$F$14*SSLcm_m,".")</f>
        <v>.</v>
      </c>
      <c r="J32" s="77">
        <f>IFERROR(D16*Isospec!$C$14*Isospec!$F$14*SSLcm_m,".")</f>
        <v>6.7185889658591367E-17</v>
      </c>
      <c r="K32" s="97">
        <f>IFERROR(E16*Isospec!$C$14*Isospec!$F$14*SSLcm_m,".")</f>
        <v>6.7185889658591367E-17</v>
      </c>
      <c r="L32" s="78">
        <f t="shared" si="5"/>
        <v>2416747534.6540084</v>
      </c>
    </row>
  </sheetData>
  <mergeCells count="3">
    <mergeCell ref="C1:E1"/>
    <mergeCell ref="F1:H1"/>
    <mergeCell ref="I1:K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437CD-447C-4D08-B23D-773D2951904B}">
  <dimension ref="A1:K32"/>
  <sheetViews>
    <sheetView zoomScaleNormal="100" workbookViewId="0">
      <pane xSplit="2" ySplit="3" topLeftCell="C4" activePane="bottomRight" state="frozen"/>
      <selection pane="topRight" activeCell="C1" sqref="C1"/>
      <selection pane="bottomLeft" activeCell="A4" sqref="A4"/>
      <selection pane="bottomRight" activeCell="C4" sqref="C4"/>
    </sheetView>
  </sheetViews>
  <sheetFormatPr defaultRowHeight="15"/>
  <cols>
    <col min="1" max="1" width="10.28515625" style="33" bestFit="1" customWidth="1"/>
    <col min="2" max="2" width="12" style="33" bestFit="1" customWidth="1"/>
    <col min="3" max="3" width="11.42578125" style="6" bestFit="1" customWidth="1"/>
    <col min="4" max="4" width="11.5703125" style="6" bestFit="1" customWidth="1"/>
    <col min="5" max="5" width="11.140625" style="6" bestFit="1" customWidth="1"/>
    <col min="6" max="6" width="11.42578125" style="6" bestFit="1" customWidth="1"/>
    <col min="7" max="7" width="11.5703125" style="6" bestFit="1" customWidth="1"/>
    <col min="8" max="8" width="11.140625" style="6" bestFit="1" customWidth="1"/>
    <col min="9" max="9" width="11.42578125" style="6" bestFit="1" customWidth="1"/>
    <col min="10" max="10" width="11.5703125" style="6" bestFit="1" customWidth="1"/>
    <col min="11" max="11" width="11.140625" style="6" bestFit="1" customWidth="1"/>
    <col min="12" max="256" width="8.85546875" style="6"/>
    <col min="257" max="257" width="11.85546875" style="6" bestFit="1" customWidth="1"/>
    <col min="258" max="258" width="7.5703125" style="6" customWidth="1"/>
    <col min="259" max="259" width="13" style="6" bestFit="1" customWidth="1"/>
    <col min="260" max="260" width="13.140625" style="6" bestFit="1" customWidth="1"/>
    <col min="261" max="261" width="12.7109375" style="6" bestFit="1" customWidth="1"/>
    <col min="262" max="262" width="13" style="6" bestFit="1" customWidth="1"/>
    <col min="263" max="263" width="13.140625" style="6" bestFit="1" customWidth="1"/>
    <col min="264" max="264" width="12.7109375" style="6" bestFit="1" customWidth="1"/>
    <col min="265" max="265" width="13" style="6" bestFit="1" customWidth="1"/>
    <col min="266" max="266" width="13.140625" style="6" bestFit="1" customWidth="1"/>
    <col min="267" max="267" width="12.7109375" style="6" bestFit="1" customWidth="1"/>
    <col min="268" max="512" width="8.85546875" style="6"/>
    <col min="513" max="513" width="11.85546875" style="6" bestFit="1" customWidth="1"/>
    <col min="514" max="514" width="7.5703125" style="6" customWidth="1"/>
    <col min="515" max="515" width="13" style="6" bestFit="1" customWidth="1"/>
    <col min="516" max="516" width="13.140625" style="6" bestFit="1" customWidth="1"/>
    <col min="517" max="517" width="12.7109375" style="6" bestFit="1" customWidth="1"/>
    <col min="518" max="518" width="13" style="6" bestFit="1" customWidth="1"/>
    <col min="519" max="519" width="13.140625" style="6" bestFit="1" customWidth="1"/>
    <col min="520" max="520" width="12.7109375" style="6" bestFit="1" customWidth="1"/>
    <col min="521" max="521" width="13" style="6" bestFit="1" customWidth="1"/>
    <col min="522" max="522" width="13.140625" style="6" bestFit="1" customWidth="1"/>
    <col min="523" max="523" width="12.7109375" style="6" bestFit="1" customWidth="1"/>
    <col min="524" max="768" width="8.85546875" style="6"/>
    <col min="769" max="769" width="11.85546875" style="6" bestFit="1" customWidth="1"/>
    <col min="770" max="770" width="7.5703125" style="6" customWidth="1"/>
    <col min="771" max="771" width="13" style="6" bestFit="1" customWidth="1"/>
    <col min="772" max="772" width="13.140625" style="6" bestFit="1" customWidth="1"/>
    <col min="773" max="773" width="12.7109375" style="6" bestFit="1" customWidth="1"/>
    <col min="774" max="774" width="13" style="6" bestFit="1" customWidth="1"/>
    <col min="775" max="775" width="13.140625" style="6" bestFit="1" customWidth="1"/>
    <col min="776" max="776" width="12.7109375" style="6" bestFit="1" customWidth="1"/>
    <col min="777" max="777" width="13" style="6" bestFit="1" customWidth="1"/>
    <col min="778" max="778" width="13.140625" style="6" bestFit="1" customWidth="1"/>
    <col min="779" max="779" width="12.7109375" style="6" bestFit="1" customWidth="1"/>
    <col min="780" max="1024" width="8.85546875" style="6"/>
    <col min="1025" max="1025" width="11.85546875" style="6" bestFit="1" customWidth="1"/>
    <col min="1026" max="1026" width="7.5703125" style="6" customWidth="1"/>
    <col min="1027" max="1027" width="13" style="6" bestFit="1" customWidth="1"/>
    <col min="1028" max="1028" width="13.140625" style="6" bestFit="1" customWidth="1"/>
    <col min="1029" max="1029" width="12.7109375" style="6" bestFit="1" customWidth="1"/>
    <col min="1030" max="1030" width="13" style="6" bestFit="1" customWidth="1"/>
    <col min="1031" max="1031" width="13.140625" style="6" bestFit="1" customWidth="1"/>
    <col min="1032" max="1032" width="12.7109375" style="6" bestFit="1" customWidth="1"/>
    <col min="1033" max="1033" width="13" style="6" bestFit="1" customWidth="1"/>
    <col min="1034" max="1034" width="13.140625" style="6" bestFit="1" customWidth="1"/>
    <col min="1035" max="1035" width="12.7109375" style="6" bestFit="1" customWidth="1"/>
    <col min="1036" max="1280" width="8.85546875" style="6"/>
    <col min="1281" max="1281" width="11.85546875" style="6" bestFit="1" customWidth="1"/>
    <col min="1282" max="1282" width="7.5703125" style="6" customWidth="1"/>
    <col min="1283" max="1283" width="13" style="6" bestFit="1" customWidth="1"/>
    <col min="1284" max="1284" width="13.140625" style="6" bestFit="1" customWidth="1"/>
    <col min="1285" max="1285" width="12.7109375" style="6" bestFit="1" customWidth="1"/>
    <col min="1286" max="1286" width="13" style="6" bestFit="1" customWidth="1"/>
    <col min="1287" max="1287" width="13.140625" style="6" bestFit="1" customWidth="1"/>
    <col min="1288" max="1288" width="12.7109375" style="6" bestFit="1" customWidth="1"/>
    <col min="1289" max="1289" width="13" style="6" bestFit="1" customWidth="1"/>
    <col min="1290" max="1290" width="13.140625" style="6" bestFit="1" customWidth="1"/>
    <col min="1291" max="1291" width="12.7109375" style="6" bestFit="1" customWidth="1"/>
    <col min="1292" max="1536" width="8.85546875" style="6"/>
    <col min="1537" max="1537" width="11.85546875" style="6" bestFit="1" customWidth="1"/>
    <col min="1538" max="1538" width="7.5703125" style="6" customWidth="1"/>
    <col min="1539" max="1539" width="13" style="6" bestFit="1" customWidth="1"/>
    <col min="1540" max="1540" width="13.140625" style="6" bestFit="1" customWidth="1"/>
    <col min="1541" max="1541" width="12.7109375" style="6" bestFit="1" customWidth="1"/>
    <col min="1542" max="1542" width="13" style="6" bestFit="1" customWidth="1"/>
    <col min="1543" max="1543" width="13.140625" style="6" bestFit="1" customWidth="1"/>
    <col min="1544" max="1544" width="12.7109375" style="6" bestFit="1" customWidth="1"/>
    <col min="1545" max="1545" width="13" style="6" bestFit="1" customWidth="1"/>
    <col min="1546" max="1546" width="13.140625" style="6" bestFit="1" customWidth="1"/>
    <col min="1547" max="1547" width="12.7109375" style="6" bestFit="1" customWidth="1"/>
    <col min="1548" max="1792" width="8.85546875" style="6"/>
    <col min="1793" max="1793" width="11.85546875" style="6" bestFit="1" customWidth="1"/>
    <col min="1794" max="1794" width="7.5703125" style="6" customWidth="1"/>
    <col min="1795" max="1795" width="13" style="6" bestFit="1" customWidth="1"/>
    <col min="1796" max="1796" width="13.140625" style="6" bestFit="1" customWidth="1"/>
    <col min="1797" max="1797" width="12.7109375" style="6" bestFit="1" customWidth="1"/>
    <col min="1798" max="1798" width="13" style="6" bestFit="1" customWidth="1"/>
    <col min="1799" max="1799" width="13.140625" style="6" bestFit="1" customWidth="1"/>
    <col min="1800" max="1800" width="12.7109375" style="6" bestFit="1" customWidth="1"/>
    <col min="1801" max="1801" width="13" style="6" bestFit="1" customWidth="1"/>
    <col min="1802" max="1802" width="13.140625" style="6" bestFit="1" customWidth="1"/>
    <col min="1803" max="1803" width="12.7109375" style="6" bestFit="1" customWidth="1"/>
    <col min="1804" max="2048" width="8.85546875" style="6"/>
    <col min="2049" max="2049" width="11.85546875" style="6" bestFit="1" customWidth="1"/>
    <col min="2050" max="2050" width="7.5703125" style="6" customWidth="1"/>
    <col min="2051" max="2051" width="13" style="6" bestFit="1" customWidth="1"/>
    <col min="2052" max="2052" width="13.140625" style="6" bestFit="1" customWidth="1"/>
    <col min="2053" max="2053" width="12.7109375" style="6" bestFit="1" customWidth="1"/>
    <col min="2054" max="2054" width="13" style="6" bestFit="1" customWidth="1"/>
    <col min="2055" max="2055" width="13.140625" style="6" bestFit="1" customWidth="1"/>
    <col min="2056" max="2056" width="12.7109375" style="6" bestFit="1" customWidth="1"/>
    <col min="2057" max="2057" width="13" style="6" bestFit="1" customWidth="1"/>
    <col min="2058" max="2058" width="13.140625" style="6" bestFit="1" customWidth="1"/>
    <col min="2059" max="2059" width="12.7109375" style="6" bestFit="1" customWidth="1"/>
    <col min="2060" max="2304" width="8.85546875" style="6"/>
    <col min="2305" max="2305" width="11.85546875" style="6" bestFit="1" customWidth="1"/>
    <col min="2306" max="2306" width="7.5703125" style="6" customWidth="1"/>
    <col min="2307" max="2307" width="13" style="6" bestFit="1" customWidth="1"/>
    <col min="2308" max="2308" width="13.140625" style="6" bestFit="1" customWidth="1"/>
    <col min="2309" max="2309" width="12.7109375" style="6" bestFit="1" customWidth="1"/>
    <col min="2310" max="2310" width="13" style="6" bestFit="1" customWidth="1"/>
    <col min="2311" max="2311" width="13.140625" style="6" bestFit="1" customWidth="1"/>
    <col min="2312" max="2312" width="12.7109375" style="6" bestFit="1" customWidth="1"/>
    <col min="2313" max="2313" width="13" style="6" bestFit="1" customWidth="1"/>
    <col min="2314" max="2314" width="13.140625" style="6" bestFit="1" customWidth="1"/>
    <col min="2315" max="2315" width="12.7109375" style="6" bestFit="1" customWidth="1"/>
    <col min="2316" max="2560" width="8.85546875" style="6"/>
    <col min="2561" max="2561" width="11.85546875" style="6" bestFit="1" customWidth="1"/>
    <col min="2562" max="2562" width="7.5703125" style="6" customWidth="1"/>
    <col min="2563" max="2563" width="13" style="6" bestFit="1" customWidth="1"/>
    <col min="2564" max="2564" width="13.140625" style="6" bestFit="1" customWidth="1"/>
    <col min="2565" max="2565" width="12.7109375" style="6" bestFit="1" customWidth="1"/>
    <col min="2566" max="2566" width="13" style="6" bestFit="1" customWidth="1"/>
    <col min="2567" max="2567" width="13.140625" style="6" bestFit="1" customWidth="1"/>
    <col min="2568" max="2568" width="12.7109375" style="6" bestFit="1" customWidth="1"/>
    <col min="2569" max="2569" width="13" style="6" bestFit="1" customWidth="1"/>
    <col min="2570" max="2570" width="13.140625" style="6" bestFit="1" customWidth="1"/>
    <col min="2571" max="2571" width="12.7109375" style="6" bestFit="1" customWidth="1"/>
    <col min="2572" max="2816" width="8.85546875" style="6"/>
    <col min="2817" max="2817" width="11.85546875" style="6" bestFit="1" customWidth="1"/>
    <col min="2818" max="2818" width="7.5703125" style="6" customWidth="1"/>
    <col min="2819" max="2819" width="13" style="6" bestFit="1" customWidth="1"/>
    <col min="2820" max="2820" width="13.140625" style="6" bestFit="1" customWidth="1"/>
    <col min="2821" max="2821" width="12.7109375" style="6" bestFit="1" customWidth="1"/>
    <col min="2822" max="2822" width="13" style="6" bestFit="1" customWidth="1"/>
    <col min="2823" max="2823" width="13.140625" style="6" bestFit="1" customWidth="1"/>
    <col min="2824" max="2824" width="12.7109375" style="6" bestFit="1" customWidth="1"/>
    <col min="2825" max="2825" width="13" style="6" bestFit="1" customWidth="1"/>
    <col min="2826" max="2826" width="13.140625" style="6" bestFit="1" customWidth="1"/>
    <col min="2827" max="2827" width="12.7109375" style="6" bestFit="1" customWidth="1"/>
    <col min="2828" max="3072" width="8.85546875" style="6"/>
    <col min="3073" max="3073" width="11.85546875" style="6" bestFit="1" customWidth="1"/>
    <col min="3074" max="3074" width="7.5703125" style="6" customWidth="1"/>
    <col min="3075" max="3075" width="13" style="6" bestFit="1" customWidth="1"/>
    <col min="3076" max="3076" width="13.140625" style="6" bestFit="1" customWidth="1"/>
    <col min="3077" max="3077" width="12.7109375" style="6" bestFit="1" customWidth="1"/>
    <col min="3078" max="3078" width="13" style="6" bestFit="1" customWidth="1"/>
    <col min="3079" max="3079" width="13.140625" style="6" bestFit="1" customWidth="1"/>
    <col min="3080" max="3080" width="12.7109375" style="6" bestFit="1" customWidth="1"/>
    <col min="3081" max="3081" width="13" style="6" bestFit="1" customWidth="1"/>
    <col min="3082" max="3082" width="13.140625" style="6" bestFit="1" customWidth="1"/>
    <col min="3083" max="3083" width="12.7109375" style="6" bestFit="1" customWidth="1"/>
    <col min="3084" max="3328" width="8.85546875" style="6"/>
    <col min="3329" max="3329" width="11.85546875" style="6" bestFit="1" customWidth="1"/>
    <col min="3330" max="3330" width="7.5703125" style="6" customWidth="1"/>
    <col min="3331" max="3331" width="13" style="6" bestFit="1" customWidth="1"/>
    <col min="3332" max="3332" width="13.140625" style="6" bestFit="1" customWidth="1"/>
    <col min="3333" max="3333" width="12.7109375" style="6" bestFit="1" customWidth="1"/>
    <col min="3334" max="3334" width="13" style="6" bestFit="1" customWidth="1"/>
    <col min="3335" max="3335" width="13.140625" style="6" bestFit="1" customWidth="1"/>
    <col min="3336" max="3336" width="12.7109375" style="6" bestFit="1" customWidth="1"/>
    <col min="3337" max="3337" width="13" style="6" bestFit="1" customWidth="1"/>
    <col min="3338" max="3338" width="13.140625" style="6" bestFit="1" customWidth="1"/>
    <col min="3339" max="3339" width="12.7109375" style="6" bestFit="1" customWidth="1"/>
    <col min="3340" max="3584" width="8.85546875" style="6"/>
    <col min="3585" max="3585" width="11.85546875" style="6" bestFit="1" customWidth="1"/>
    <col min="3586" max="3586" width="7.5703125" style="6" customWidth="1"/>
    <col min="3587" max="3587" width="13" style="6" bestFit="1" customWidth="1"/>
    <col min="3588" max="3588" width="13.140625" style="6" bestFit="1" customWidth="1"/>
    <col min="3589" max="3589" width="12.7109375" style="6" bestFit="1" customWidth="1"/>
    <col min="3590" max="3590" width="13" style="6" bestFit="1" customWidth="1"/>
    <col min="3591" max="3591" width="13.140625" style="6" bestFit="1" customWidth="1"/>
    <col min="3592" max="3592" width="12.7109375" style="6" bestFit="1" customWidth="1"/>
    <col min="3593" max="3593" width="13" style="6" bestFit="1" customWidth="1"/>
    <col min="3594" max="3594" width="13.140625" style="6" bestFit="1" customWidth="1"/>
    <col min="3595" max="3595" width="12.7109375" style="6" bestFit="1" customWidth="1"/>
    <col min="3596" max="3840" width="8.85546875" style="6"/>
    <col min="3841" max="3841" width="11.85546875" style="6" bestFit="1" customWidth="1"/>
    <col min="3842" max="3842" width="7.5703125" style="6" customWidth="1"/>
    <col min="3843" max="3843" width="13" style="6" bestFit="1" customWidth="1"/>
    <col min="3844" max="3844" width="13.140625" style="6" bestFit="1" customWidth="1"/>
    <col min="3845" max="3845" width="12.7109375" style="6" bestFit="1" customWidth="1"/>
    <col min="3846" max="3846" width="13" style="6" bestFit="1" customWidth="1"/>
    <col min="3847" max="3847" width="13.140625" style="6" bestFit="1" customWidth="1"/>
    <col min="3848" max="3848" width="12.7109375" style="6" bestFit="1" customWidth="1"/>
    <col min="3849" max="3849" width="13" style="6" bestFit="1" customWidth="1"/>
    <col min="3850" max="3850" width="13.140625" style="6" bestFit="1" customWidth="1"/>
    <col min="3851" max="3851" width="12.7109375" style="6" bestFit="1" customWidth="1"/>
    <col min="3852" max="4096" width="8.85546875" style="6"/>
    <col min="4097" max="4097" width="11.85546875" style="6" bestFit="1" customWidth="1"/>
    <col min="4098" max="4098" width="7.5703125" style="6" customWidth="1"/>
    <col min="4099" max="4099" width="13" style="6" bestFit="1" customWidth="1"/>
    <col min="4100" max="4100" width="13.140625" style="6" bestFit="1" customWidth="1"/>
    <col min="4101" max="4101" width="12.7109375" style="6" bestFit="1" customWidth="1"/>
    <col min="4102" max="4102" width="13" style="6" bestFit="1" customWidth="1"/>
    <col min="4103" max="4103" width="13.140625" style="6" bestFit="1" customWidth="1"/>
    <col min="4104" max="4104" width="12.7109375" style="6" bestFit="1" customWidth="1"/>
    <col min="4105" max="4105" width="13" style="6" bestFit="1" customWidth="1"/>
    <col min="4106" max="4106" width="13.140625" style="6" bestFit="1" customWidth="1"/>
    <col min="4107" max="4107" width="12.7109375" style="6" bestFit="1" customWidth="1"/>
    <col min="4108" max="4352" width="8.85546875" style="6"/>
    <col min="4353" max="4353" width="11.85546875" style="6" bestFit="1" customWidth="1"/>
    <col min="4354" max="4354" width="7.5703125" style="6" customWidth="1"/>
    <col min="4355" max="4355" width="13" style="6" bestFit="1" customWidth="1"/>
    <col min="4356" max="4356" width="13.140625" style="6" bestFit="1" customWidth="1"/>
    <col min="4357" max="4357" width="12.7109375" style="6" bestFit="1" customWidth="1"/>
    <col min="4358" max="4358" width="13" style="6" bestFit="1" customWidth="1"/>
    <col min="4359" max="4359" width="13.140625" style="6" bestFit="1" customWidth="1"/>
    <col min="4360" max="4360" width="12.7109375" style="6" bestFit="1" customWidth="1"/>
    <col min="4361" max="4361" width="13" style="6" bestFit="1" customWidth="1"/>
    <col min="4362" max="4362" width="13.140625" style="6" bestFit="1" customWidth="1"/>
    <col min="4363" max="4363" width="12.7109375" style="6" bestFit="1" customWidth="1"/>
    <col min="4364" max="4608" width="8.85546875" style="6"/>
    <col min="4609" max="4609" width="11.85546875" style="6" bestFit="1" customWidth="1"/>
    <col min="4610" max="4610" width="7.5703125" style="6" customWidth="1"/>
    <col min="4611" max="4611" width="13" style="6" bestFit="1" customWidth="1"/>
    <col min="4612" max="4612" width="13.140625" style="6" bestFit="1" customWidth="1"/>
    <col min="4613" max="4613" width="12.7109375" style="6" bestFit="1" customWidth="1"/>
    <col min="4614" max="4614" width="13" style="6" bestFit="1" customWidth="1"/>
    <col min="4615" max="4615" width="13.140625" style="6" bestFit="1" customWidth="1"/>
    <col min="4616" max="4616" width="12.7109375" style="6" bestFit="1" customWidth="1"/>
    <col min="4617" max="4617" width="13" style="6" bestFit="1" customWidth="1"/>
    <col min="4618" max="4618" width="13.140625" style="6" bestFit="1" customWidth="1"/>
    <col min="4619" max="4619" width="12.7109375" style="6" bestFit="1" customWidth="1"/>
    <col min="4620" max="4864" width="8.85546875" style="6"/>
    <col min="4865" max="4865" width="11.85546875" style="6" bestFit="1" customWidth="1"/>
    <col min="4866" max="4866" width="7.5703125" style="6" customWidth="1"/>
    <col min="4867" max="4867" width="13" style="6" bestFit="1" customWidth="1"/>
    <col min="4868" max="4868" width="13.140625" style="6" bestFit="1" customWidth="1"/>
    <col min="4869" max="4869" width="12.7109375" style="6" bestFit="1" customWidth="1"/>
    <col min="4870" max="4870" width="13" style="6" bestFit="1" customWidth="1"/>
    <col min="4871" max="4871" width="13.140625" style="6" bestFit="1" customWidth="1"/>
    <col min="4872" max="4872" width="12.7109375" style="6" bestFit="1" customWidth="1"/>
    <col min="4873" max="4873" width="13" style="6" bestFit="1" customWidth="1"/>
    <col min="4874" max="4874" width="13.140625" style="6" bestFit="1" customWidth="1"/>
    <col min="4875" max="4875" width="12.7109375" style="6" bestFit="1" customWidth="1"/>
    <col min="4876" max="5120" width="8.85546875" style="6"/>
    <col min="5121" max="5121" width="11.85546875" style="6" bestFit="1" customWidth="1"/>
    <col min="5122" max="5122" width="7.5703125" style="6" customWidth="1"/>
    <col min="5123" max="5123" width="13" style="6" bestFit="1" customWidth="1"/>
    <col min="5124" max="5124" width="13.140625" style="6" bestFit="1" customWidth="1"/>
    <col min="5125" max="5125" width="12.7109375" style="6" bestFit="1" customWidth="1"/>
    <col min="5126" max="5126" width="13" style="6" bestFit="1" customWidth="1"/>
    <col min="5127" max="5127" width="13.140625" style="6" bestFit="1" customWidth="1"/>
    <col min="5128" max="5128" width="12.7109375" style="6" bestFit="1" customWidth="1"/>
    <col min="5129" max="5129" width="13" style="6" bestFit="1" customWidth="1"/>
    <col min="5130" max="5130" width="13.140625" style="6" bestFit="1" customWidth="1"/>
    <col min="5131" max="5131" width="12.7109375" style="6" bestFit="1" customWidth="1"/>
    <col min="5132" max="5376" width="8.85546875" style="6"/>
    <col min="5377" max="5377" width="11.85546875" style="6" bestFit="1" customWidth="1"/>
    <col min="5378" max="5378" width="7.5703125" style="6" customWidth="1"/>
    <col min="5379" max="5379" width="13" style="6" bestFit="1" customWidth="1"/>
    <col min="5380" max="5380" width="13.140625" style="6" bestFit="1" customWidth="1"/>
    <col min="5381" max="5381" width="12.7109375" style="6" bestFit="1" customWidth="1"/>
    <col min="5382" max="5382" width="13" style="6" bestFit="1" customWidth="1"/>
    <col min="5383" max="5383" width="13.140625" style="6" bestFit="1" customWidth="1"/>
    <col min="5384" max="5384" width="12.7109375" style="6" bestFit="1" customWidth="1"/>
    <col min="5385" max="5385" width="13" style="6" bestFit="1" customWidth="1"/>
    <col min="5386" max="5386" width="13.140625" style="6" bestFit="1" customWidth="1"/>
    <col min="5387" max="5387" width="12.7109375" style="6" bestFit="1" customWidth="1"/>
    <col min="5388" max="5632" width="8.85546875" style="6"/>
    <col min="5633" max="5633" width="11.85546875" style="6" bestFit="1" customWidth="1"/>
    <col min="5634" max="5634" width="7.5703125" style="6" customWidth="1"/>
    <col min="5635" max="5635" width="13" style="6" bestFit="1" customWidth="1"/>
    <col min="5636" max="5636" width="13.140625" style="6" bestFit="1" customWidth="1"/>
    <col min="5637" max="5637" width="12.7109375" style="6" bestFit="1" customWidth="1"/>
    <col min="5638" max="5638" width="13" style="6" bestFit="1" customWidth="1"/>
    <col min="5639" max="5639" width="13.140625" style="6" bestFit="1" customWidth="1"/>
    <col min="5640" max="5640" width="12.7109375" style="6" bestFit="1" customWidth="1"/>
    <col min="5641" max="5641" width="13" style="6" bestFit="1" customWidth="1"/>
    <col min="5642" max="5642" width="13.140625" style="6" bestFit="1" customWidth="1"/>
    <col min="5643" max="5643" width="12.7109375" style="6" bestFit="1" customWidth="1"/>
    <col min="5644" max="5888" width="8.85546875" style="6"/>
    <col min="5889" max="5889" width="11.85546875" style="6" bestFit="1" customWidth="1"/>
    <col min="5890" max="5890" width="7.5703125" style="6" customWidth="1"/>
    <col min="5891" max="5891" width="13" style="6" bestFit="1" customWidth="1"/>
    <col min="5892" max="5892" width="13.140625" style="6" bestFit="1" customWidth="1"/>
    <col min="5893" max="5893" width="12.7109375" style="6" bestFit="1" customWidth="1"/>
    <col min="5894" max="5894" width="13" style="6" bestFit="1" customWidth="1"/>
    <col min="5895" max="5895" width="13.140625" style="6" bestFit="1" customWidth="1"/>
    <col min="5896" max="5896" width="12.7109375" style="6" bestFit="1" customWidth="1"/>
    <col min="5897" max="5897" width="13" style="6" bestFit="1" customWidth="1"/>
    <col min="5898" max="5898" width="13.140625" style="6" bestFit="1" customWidth="1"/>
    <col min="5899" max="5899" width="12.7109375" style="6" bestFit="1" customWidth="1"/>
    <col min="5900" max="6144" width="8.85546875" style="6"/>
    <col min="6145" max="6145" width="11.85546875" style="6" bestFit="1" customWidth="1"/>
    <col min="6146" max="6146" width="7.5703125" style="6" customWidth="1"/>
    <col min="6147" max="6147" width="13" style="6" bestFit="1" customWidth="1"/>
    <col min="6148" max="6148" width="13.140625" style="6" bestFit="1" customWidth="1"/>
    <col min="6149" max="6149" width="12.7109375" style="6" bestFit="1" customWidth="1"/>
    <col min="6150" max="6150" width="13" style="6" bestFit="1" customWidth="1"/>
    <col min="6151" max="6151" width="13.140625" style="6" bestFit="1" customWidth="1"/>
    <col min="6152" max="6152" width="12.7109375" style="6" bestFit="1" customWidth="1"/>
    <col min="6153" max="6153" width="13" style="6" bestFit="1" customWidth="1"/>
    <col min="6154" max="6154" width="13.140625" style="6" bestFit="1" customWidth="1"/>
    <col min="6155" max="6155" width="12.7109375" style="6" bestFit="1" customWidth="1"/>
    <col min="6156" max="6400" width="8.85546875" style="6"/>
    <col min="6401" max="6401" width="11.85546875" style="6" bestFit="1" customWidth="1"/>
    <col min="6402" max="6402" width="7.5703125" style="6" customWidth="1"/>
    <col min="6403" max="6403" width="13" style="6" bestFit="1" customWidth="1"/>
    <col min="6404" max="6404" width="13.140625" style="6" bestFit="1" customWidth="1"/>
    <col min="6405" max="6405" width="12.7109375" style="6" bestFit="1" customWidth="1"/>
    <col min="6406" max="6406" width="13" style="6" bestFit="1" customWidth="1"/>
    <col min="6407" max="6407" width="13.140625" style="6" bestFit="1" customWidth="1"/>
    <col min="6408" max="6408" width="12.7109375" style="6" bestFit="1" customWidth="1"/>
    <col min="6409" max="6409" width="13" style="6" bestFit="1" customWidth="1"/>
    <col min="6410" max="6410" width="13.140625" style="6" bestFit="1" customWidth="1"/>
    <col min="6411" max="6411" width="12.7109375" style="6" bestFit="1" customWidth="1"/>
    <col min="6412" max="6656" width="8.85546875" style="6"/>
    <col min="6657" max="6657" width="11.85546875" style="6" bestFit="1" customWidth="1"/>
    <col min="6658" max="6658" width="7.5703125" style="6" customWidth="1"/>
    <col min="6659" max="6659" width="13" style="6" bestFit="1" customWidth="1"/>
    <col min="6660" max="6660" width="13.140625" style="6" bestFit="1" customWidth="1"/>
    <col min="6661" max="6661" width="12.7109375" style="6" bestFit="1" customWidth="1"/>
    <col min="6662" max="6662" width="13" style="6" bestFit="1" customWidth="1"/>
    <col min="6663" max="6663" width="13.140625" style="6" bestFit="1" customWidth="1"/>
    <col min="6664" max="6664" width="12.7109375" style="6" bestFit="1" customWidth="1"/>
    <col min="6665" max="6665" width="13" style="6" bestFit="1" customWidth="1"/>
    <col min="6666" max="6666" width="13.140625" style="6" bestFit="1" customWidth="1"/>
    <col min="6667" max="6667" width="12.7109375" style="6" bestFit="1" customWidth="1"/>
    <col min="6668" max="6912" width="8.85546875" style="6"/>
    <col min="6913" max="6913" width="11.85546875" style="6" bestFit="1" customWidth="1"/>
    <col min="6914" max="6914" width="7.5703125" style="6" customWidth="1"/>
    <col min="6915" max="6915" width="13" style="6" bestFit="1" customWidth="1"/>
    <col min="6916" max="6916" width="13.140625" style="6" bestFit="1" customWidth="1"/>
    <col min="6917" max="6917" width="12.7109375" style="6" bestFit="1" customWidth="1"/>
    <col min="6918" max="6918" width="13" style="6" bestFit="1" customWidth="1"/>
    <col min="6919" max="6919" width="13.140625" style="6" bestFit="1" customWidth="1"/>
    <col min="6920" max="6920" width="12.7109375" style="6" bestFit="1" customWidth="1"/>
    <col min="6921" max="6921" width="13" style="6" bestFit="1" customWidth="1"/>
    <col min="6922" max="6922" width="13.140625" style="6" bestFit="1" customWidth="1"/>
    <col min="6923" max="6923" width="12.7109375" style="6" bestFit="1" customWidth="1"/>
    <col min="6924" max="7168" width="8.85546875" style="6"/>
    <col min="7169" max="7169" width="11.85546875" style="6" bestFit="1" customWidth="1"/>
    <col min="7170" max="7170" width="7.5703125" style="6" customWidth="1"/>
    <col min="7171" max="7171" width="13" style="6" bestFit="1" customWidth="1"/>
    <col min="7172" max="7172" width="13.140625" style="6" bestFit="1" customWidth="1"/>
    <col min="7173" max="7173" width="12.7109375" style="6" bestFit="1" customWidth="1"/>
    <col min="7174" max="7174" width="13" style="6" bestFit="1" customWidth="1"/>
    <col min="7175" max="7175" width="13.140625" style="6" bestFit="1" customWidth="1"/>
    <col min="7176" max="7176" width="12.7109375" style="6" bestFit="1" customWidth="1"/>
    <col min="7177" max="7177" width="13" style="6" bestFit="1" customWidth="1"/>
    <col min="7178" max="7178" width="13.140625" style="6" bestFit="1" customWidth="1"/>
    <col min="7179" max="7179" width="12.7109375" style="6" bestFit="1" customWidth="1"/>
    <col min="7180" max="7424" width="8.85546875" style="6"/>
    <col min="7425" max="7425" width="11.85546875" style="6" bestFit="1" customWidth="1"/>
    <col min="7426" max="7426" width="7.5703125" style="6" customWidth="1"/>
    <col min="7427" max="7427" width="13" style="6" bestFit="1" customWidth="1"/>
    <col min="7428" max="7428" width="13.140625" style="6" bestFit="1" customWidth="1"/>
    <col min="7429" max="7429" width="12.7109375" style="6" bestFit="1" customWidth="1"/>
    <col min="7430" max="7430" width="13" style="6" bestFit="1" customWidth="1"/>
    <col min="7431" max="7431" width="13.140625" style="6" bestFit="1" customWidth="1"/>
    <col min="7432" max="7432" width="12.7109375" style="6" bestFit="1" customWidth="1"/>
    <col min="7433" max="7433" width="13" style="6" bestFit="1" customWidth="1"/>
    <col min="7434" max="7434" width="13.140625" style="6" bestFit="1" customWidth="1"/>
    <col min="7435" max="7435" width="12.7109375" style="6" bestFit="1" customWidth="1"/>
    <col min="7436" max="7680" width="8.85546875" style="6"/>
    <col min="7681" max="7681" width="11.85546875" style="6" bestFit="1" customWidth="1"/>
    <col min="7682" max="7682" width="7.5703125" style="6" customWidth="1"/>
    <col min="7683" max="7683" width="13" style="6" bestFit="1" customWidth="1"/>
    <col min="7684" max="7684" width="13.140625" style="6" bestFit="1" customWidth="1"/>
    <col min="7685" max="7685" width="12.7109375" style="6" bestFit="1" customWidth="1"/>
    <col min="7686" max="7686" width="13" style="6" bestFit="1" customWidth="1"/>
    <col min="7687" max="7687" width="13.140625" style="6" bestFit="1" customWidth="1"/>
    <col min="7688" max="7688" width="12.7109375" style="6" bestFit="1" customWidth="1"/>
    <col min="7689" max="7689" width="13" style="6" bestFit="1" customWidth="1"/>
    <col min="7690" max="7690" width="13.140625" style="6" bestFit="1" customWidth="1"/>
    <col min="7691" max="7691" width="12.7109375" style="6" bestFit="1" customWidth="1"/>
    <col min="7692" max="7936" width="8.85546875" style="6"/>
    <col min="7937" max="7937" width="11.85546875" style="6" bestFit="1" customWidth="1"/>
    <col min="7938" max="7938" width="7.5703125" style="6" customWidth="1"/>
    <col min="7939" max="7939" width="13" style="6" bestFit="1" customWidth="1"/>
    <col min="7940" max="7940" width="13.140625" style="6" bestFit="1" customWidth="1"/>
    <col min="7941" max="7941" width="12.7109375" style="6" bestFit="1" customWidth="1"/>
    <col min="7942" max="7942" width="13" style="6" bestFit="1" customWidth="1"/>
    <col min="7943" max="7943" width="13.140625" style="6" bestFit="1" customWidth="1"/>
    <col min="7944" max="7944" width="12.7109375" style="6" bestFit="1" customWidth="1"/>
    <col min="7945" max="7945" width="13" style="6" bestFit="1" customWidth="1"/>
    <col min="7946" max="7946" width="13.140625" style="6" bestFit="1" customWidth="1"/>
    <col min="7947" max="7947" width="12.7109375" style="6" bestFit="1" customWidth="1"/>
    <col min="7948" max="8192" width="8.85546875" style="6"/>
    <col min="8193" max="8193" width="11.85546875" style="6" bestFit="1" customWidth="1"/>
    <col min="8194" max="8194" width="7.5703125" style="6" customWidth="1"/>
    <col min="8195" max="8195" width="13" style="6" bestFit="1" customWidth="1"/>
    <col min="8196" max="8196" width="13.140625" style="6" bestFit="1" customWidth="1"/>
    <col min="8197" max="8197" width="12.7109375" style="6" bestFit="1" customWidth="1"/>
    <col min="8198" max="8198" width="13" style="6" bestFit="1" customWidth="1"/>
    <col min="8199" max="8199" width="13.140625" style="6" bestFit="1" customWidth="1"/>
    <col min="8200" max="8200" width="12.7109375" style="6" bestFit="1" customWidth="1"/>
    <col min="8201" max="8201" width="13" style="6" bestFit="1" customWidth="1"/>
    <col min="8202" max="8202" width="13.140625" style="6" bestFit="1" customWidth="1"/>
    <col min="8203" max="8203" width="12.7109375" style="6" bestFit="1" customWidth="1"/>
    <col min="8204" max="8448" width="8.85546875" style="6"/>
    <col min="8449" max="8449" width="11.85546875" style="6" bestFit="1" customWidth="1"/>
    <col min="8450" max="8450" width="7.5703125" style="6" customWidth="1"/>
    <col min="8451" max="8451" width="13" style="6" bestFit="1" customWidth="1"/>
    <col min="8452" max="8452" width="13.140625" style="6" bestFit="1" customWidth="1"/>
    <col min="8453" max="8453" width="12.7109375" style="6" bestFit="1" customWidth="1"/>
    <col min="8454" max="8454" width="13" style="6" bestFit="1" customWidth="1"/>
    <col min="8455" max="8455" width="13.140625" style="6" bestFit="1" customWidth="1"/>
    <col min="8456" max="8456" width="12.7109375" style="6" bestFit="1" customWidth="1"/>
    <col min="8457" max="8457" width="13" style="6" bestFit="1" customWidth="1"/>
    <col min="8458" max="8458" width="13.140625" style="6" bestFit="1" customWidth="1"/>
    <col min="8459" max="8459" width="12.7109375" style="6" bestFit="1" customWidth="1"/>
    <col min="8460" max="8704" width="8.85546875" style="6"/>
    <col min="8705" max="8705" width="11.85546875" style="6" bestFit="1" customWidth="1"/>
    <col min="8706" max="8706" width="7.5703125" style="6" customWidth="1"/>
    <col min="8707" max="8707" width="13" style="6" bestFit="1" customWidth="1"/>
    <col min="8708" max="8708" width="13.140625" style="6" bestFit="1" customWidth="1"/>
    <col min="8709" max="8709" width="12.7109375" style="6" bestFit="1" customWidth="1"/>
    <col min="8710" max="8710" width="13" style="6" bestFit="1" customWidth="1"/>
    <col min="8711" max="8711" width="13.140625" style="6" bestFit="1" customWidth="1"/>
    <col min="8712" max="8712" width="12.7109375" style="6" bestFit="1" customWidth="1"/>
    <col min="8713" max="8713" width="13" style="6" bestFit="1" customWidth="1"/>
    <col min="8714" max="8714" width="13.140625" style="6" bestFit="1" customWidth="1"/>
    <col min="8715" max="8715" width="12.7109375" style="6" bestFit="1" customWidth="1"/>
    <col min="8716" max="8960" width="8.85546875" style="6"/>
    <col min="8961" max="8961" width="11.85546875" style="6" bestFit="1" customWidth="1"/>
    <col min="8962" max="8962" width="7.5703125" style="6" customWidth="1"/>
    <col min="8963" max="8963" width="13" style="6" bestFit="1" customWidth="1"/>
    <col min="8964" max="8964" width="13.140625" style="6" bestFit="1" customWidth="1"/>
    <col min="8965" max="8965" width="12.7109375" style="6" bestFit="1" customWidth="1"/>
    <col min="8966" max="8966" width="13" style="6" bestFit="1" customWidth="1"/>
    <col min="8967" max="8967" width="13.140625" style="6" bestFit="1" customWidth="1"/>
    <col min="8968" max="8968" width="12.7109375" style="6" bestFit="1" customWidth="1"/>
    <col min="8969" max="8969" width="13" style="6" bestFit="1" customWidth="1"/>
    <col min="8970" max="8970" width="13.140625" style="6" bestFit="1" customWidth="1"/>
    <col min="8971" max="8971" width="12.7109375" style="6" bestFit="1" customWidth="1"/>
    <col min="8972" max="9216" width="8.85546875" style="6"/>
    <col min="9217" max="9217" width="11.85546875" style="6" bestFit="1" customWidth="1"/>
    <col min="9218" max="9218" width="7.5703125" style="6" customWidth="1"/>
    <col min="9219" max="9219" width="13" style="6" bestFit="1" customWidth="1"/>
    <col min="9220" max="9220" width="13.140625" style="6" bestFit="1" customWidth="1"/>
    <col min="9221" max="9221" width="12.7109375" style="6" bestFit="1" customWidth="1"/>
    <col min="9222" max="9222" width="13" style="6" bestFit="1" customWidth="1"/>
    <col min="9223" max="9223" width="13.140625" style="6" bestFit="1" customWidth="1"/>
    <col min="9224" max="9224" width="12.7109375" style="6" bestFit="1" customWidth="1"/>
    <col min="9225" max="9225" width="13" style="6" bestFit="1" customWidth="1"/>
    <col min="9226" max="9226" width="13.140625" style="6" bestFit="1" customWidth="1"/>
    <col min="9227" max="9227" width="12.7109375" style="6" bestFit="1" customWidth="1"/>
    <col min="9228" max="9472" width="8.85546875" style="6"/>
    <col min="9473" max="9473" width="11.85546875" style="6" bestFit="1" customWidth="1"/>
    <col min="9474" max="9474" width="7.5703125" style="6" customWidth="1"/>
    <col min="9475" max="9475" width="13" style="6" bestFit="1" customWidth="1"/>
    <col min="9476" max="9476" width="13.140625" style="6" bestFit="1" customWidth="1"/>
    <col min="9477" max="9477" width="12.7109375" style="6" bestFit="1" customWidth="1"/>
    <col min="9478" max="9478" width="13" style="6" bestFit="1" customWidth="1"/>
    <col min="9479" max="9479" width="13.140625" style="6" bestFit="1" customWidth="1"/>
    <col min="9480" max="9480" width="12.7109375" style="6" bestFit="1" customWidth="1"/>
    <col min="9481" max="9481" width="13" style="6" bestFit="1" customWidth="1"/>
    <col min="9482" max="9482" width="13.140625" style="6" bestFit="1" customWidth="1"/>
    <col min="9483" max="9483" width="12.7109375" style="6" bestFit="1" customWidth="1"/>
    <col min="9484" max="9728" width="8.85546875" style="6"/>
    <col min="9729" max="9729" width="11.85546875" style="6" bestFit="1" customWidth="1"/>
    <col min="9730" max="9730" width="7.5703125" style="6" customWidth="1"/>
    <col min="9731" max="9731" width="13" style="6" bestFit="1" customWidth="1"/>
    <col min="9732" max="9732" width="13.140625" style="6" bestFit="1" customWidth="1"/>
    <col min="9733" max="9733" width="12.7109375" style="6" bestFit="1" customWidth="1"/>
    <col min="9734" max="9734" width="13" style="6" bestFit="1" customWidth="1"/>
    <col min="9735" max="9735" width="13.140625" style="6" bestFit="1" customWidth="1"/>
    <col min="9736" max="9736" width="12.7109375" style="6" bestFit="1" customWidth="1"/>
    <col min="9737" max="9737" width="13" style="6" bestFit="1" customWidth="1"/>
    <col min="9738" max="9738" width="13.140625" style="6" bestFit="1" customWidth="1"/>
    <col min="9739" max="9739" width="12.7109375" style="6" bestFit="1" customWidth="1"/>
    <col min="9740" max="9984" width="8.85546875" style="6"/>
    <col min="9985" max="9985" width="11.85546875" style="6" bestFit="1" customWidth="1"/>
    <col min="9986" max="9986" width="7.5703125" style="6" customWidth="1"/>
    <col min="9987" max="9987" width="13" style="6" bestFit="1" customWidth="1"/>
    <col min="9988" max="9988" width="13.140625" style="6" bestFit="1" customWidth="1"/>
    <col min="9989" max="9989" width="12.7109375" style="6" bestFit="1" customWidth="1"/>
    <col min="9990" max="9990" width="13" style="6" bestFit="1" customWidth="1"/>
    <col min="9991" max="9991" width="13.140625" style="6" bestFit="1" customWidth="1"/>
    <col min="9992" max="9992" width="12.7109375" style="6" bestFit="1" customWidth="1"/>
    <col min="9993" max="9993" width="13" style="6" bestFit="1" customWidth="1"/>
    <col min="9994" max="9994" width="13.140625" style="6" bestFit="1" customWidth="1"/>
    <col min="9995" max="9995" width="12.7109375" style="6" bestFit="1" customWidth="1"/>
    <col min="9996" max="10240" width="8.85546875" style="6"/>
    <col min="10241" max="10241" width="11.85546875" style="6" bestFit="1" customWidth="1"/>
    <col min="10242" max="10242" width="7.5703125" style="6" customWidth="1"/>
    <col min="10243" max="10243" width="13" style="6" bestFit="1" customWidth="1"/>
    <col min="10244" max="10244" width="13.140625" style="6" bestFit="1" customWidth="1"/>
    <col min="10245" max="10245" width="12.7109375" style="6" bestFit="1" customWidth="1"/>
    <col min="10246" max="10246" width="13" style="6" bestFit="1" customWidth="1"/>
    <col min="10247" max="10247" width="13.140625" style="6" bestFit="1" customWidth="1"/>
    <col min="10248" max="10248" width="12.7109375" style="6" bestFit="1" customWidth="1"/>
    <col min="10249" max="10249" width="13" style="6" bestFit="1" customWidth="1"/>
    <col min="10250" max="10250" width="13.140625" style="6" bestFit="1" customWidth="1"/>
    <col min="10251" max="10251" width="12.7109375" style="6" bestFit="1" customWidth="1"/>
    <col min="10252" max="10496" width="8.85546875" style="6"/>
    <col min="10497" max="10497" width="11.85546875" style="6" bestFit="1" customWidth="1"/>
    <col min="10498" max="10498" width="7.5703125" style="6" customWidth="1"/>
    <col min="10499" max="10499" width="13" style="6" bestFit="1" customWidth="1"/>
    <col min="10500" max="10500" width="13.140625" style="6" bestFit="1" customWidth="1"/>
    <col min="10501" max="10501" width="12.7109375" style="6" bestFit="1" customWidth="1"/>
    <col min="10502" max="10502" width="13" style="6" bestFit="1" customWidth="1"/>
    <col min="10503" max="10503" width="13.140625" style="6" bestFit="1" customWidth="1"/>
    <col min="10504" max="10504" width="12.7109375" style="6" bestFit="1" customWidth="1"/>
    <col min="10505" max="10505" width="13" style="6" bestFit="1" customWidth="1"/>
    <col min="10506" max="10506" width="13.140625" style="6" bestFit="1" customWidth="1"/>
    <col min="10507" max="10507" width="12.7109375" style="6" bestFit="1" customWidth="1"/>
    <col min="10508" max="10752" width="8.85546875" style="6"/>
    <col min="10753" max="10753" width="11.85546875" style="6" bestFit="1" customWidth="1"/>
    <col min="10754" max="10754" width="7.5703125" style="6" customWidth="1"/>
    <col min="10755" max="10755" width="13" style="6" bestFit="1" customWidth="1"/>
    <col min="10756" max="10756" width="13.140625" style="6" bestFit="1" customWidth="1"/>
    <col min="10757" max="10757" width="12.7109375" style="6" bestFit="1" customWidth="1"/>
    <col min="10758" max="10758" width="13" style="6" bestFit="1" customWidth="1"/>
    <col min="10759" max="10759" width="13.140625" style="6" bestFit="1" customWidth="1"/>
    <col min="10760" max="10760" width="12.7109375" style="6" bestFit="1" customWidth="1"/>
    <col min="10761" max="10761" width="13" style="6" bestFit="1" customWidth="1"/>
    <col min="10762" max="10762" width="13.140625" style="6" bestFit="1" customWidth="1"/>
    <col min="10763" max="10763" width="12.7109375" style="6" bestFit="1" customWidth="1"/>
    <col min="10764" max="11008" width="8.85546875" style="6"/>
    <col min="11009" max="11009" width="11.85546875" style="6" bestFit="1" customWidth="1"/>
    <col min="11010" max="11010" width="7.5703125" style="6" customWidth="1"/>
    <col min="11011" max="11011" width="13" style="6" bestFit="1" customWidth="1"/>
    <col min="11012" max="11012" width="13.140625" style="6" bestFit="1" customWidth="1"/>
    <col min="11013" max="11013" width="12.7109375" style="6" bestFit="1" customWidth="1"/>
    <col min="11014" max="11014" width="13" style="6" bestFit="1" customWidth="1"/>
    <col min="11015" max="11015" width="13.140625" style="6" bestFit="1" customWidth="1"/>
    <col min="11016" max="11016" width="12.7109375" style="6" bestFit="1" customWidth="1"/>
    <col min="11017" max="11017" width="13" style="6" bestFit="1" customWidth="1"/>
    <col min="11018" max="11018" width="13.140625" style="6" bestFit="1" customWidth="1"/>
    <col min="11019" max="11019" width="12.7109375" style="6" bestFit="1" customWidth="1"/>
    <col min="11020" max="11264" width="8.85546875" style="6"/>
    <col min="11265" max="11265" width="11.85546875" style="6" bestFit="1" customWidth="1"/>
    <col min="11266" max="11266" width="7.5703125" style="6" customWidth="1"/>
    <col min="11267" max="11267" width="13" style="6" bestFit="1" customWidth="1"/>
    <col min="11268" max="11268" width="13.140625" style="6" bestFit="1" customWidth="1"/>
    <col min="11269" max="11269" width="12.7109375" style="6" bestFit="1" customWidth="1"/>
    <col min="11270" max="11270" width="13" style="6" bestFit="1" customWidth="1"/>
    <col min="11271" max="11271" width="13.140625" style="6" bestFit="1" customWidth="1"/>
    <col min="11272" max="11272" width="12.7109375" style="6" bestFit="1" customWidth="1"/>
    <col min="11273" max="11273" width="13" style="6" bestFit="1" customWidth="1"/>
    <col min="11274" max="11274" width="13.140625" style="6" bestFit="1" customWidth="1"/>
    <col min="11275" max="11275" width="12.7109375" style="6" bestFit="1" customWidth="1"/>
    <col min="11276" max="11520" width="8.85546875" style="6"/>
    <col min="11521" max="11521" width="11.85546875" style="6" bestFit="1" customWidth="1"/>
    <col min="11522" max="11522" width="7.5703125" style="6" customWidth="1"/>
    <col min="11523" max="11523" width="13" style="6" bestFit="1" customWidth="1"/>
    <col min="11524" max="11524" width="13.140625" style="6" bestFit="1" customWidth="1"/>
    <col min="11525" max="11525" width="12.7109375" style="6" bestFit="1" customWidth="1"/>
    <col min="11526" max="11526" width="13" style="6" bestFit="1" customWidth="1"/>
    <col min="11527" max="11527" width="13.140625" style="6" bestFit="1" customWidth="1"/>
    <col min="11528" max="11528" width="12.7109375" style="6" bestFit="1" customWidth="1"/>
    <col min="11529" max="11529" width="13" style="6" bestFit="1" customWidth="1"/>
    <col min="11530" max="11530" width="13.140625" style="6" bestFit="1" customWidth="1"/>
    <col min="11531" max="11531" width="12.7109375" style="6" bestFit="1" customWidth="1"/>
    <col min="11532" max="11776" width="8.85546875" style="6"/>
    <col min="11777" max="11777" width="11.85546875" style="6" bestFit="1" customWidth="1"/>
    <col min="11778" max="11778" width="7.5703125" style="6" customWidth="1"/>
    <col min="11779" max="11779" width="13" style="6" bestFit="1" customWidth="1"/>
    <col min="11780" max="11780" width="13.140625" style="6" bestFit="1" customWidth="1"/>
    <col min="11781" max="11781" width="12.7109375" style="6" bestFit="1" customWidth="1"/>
    <col min="11782" max="11782" width="13" style="6" bestFit="1" customWidth="1"/>
    <col min="11783" max="11783" width="13.140625" style="6" bestFit="1" customWidth="1"/>
    <col min="11784" max="11784" width="12.7109375" style="6" bestFit="1" customWidth="1"/>
    <col min="11785" max="11785" width="13" style="6" bestFit="1" customWidth="1"/>
    <col min="11786" max="11786" width="13.140625" style="6" bestFit="1" customWidth="1"/>
    <col min="11787" max="11787" width="12.7109375" style="6" bestFit="1" customWidth="1"/>
    <col min="11788" max="12032" width="8.85546875" style="6"/>
    <col min="12033" max="12033" width="11.85546875" style="6" bestFit="1" customWidth="1"/>
    <col min="12034" max="12034" width="7.5703125" style="6" customWidth="1"/>
    <col min="12035" max="12035" width="13" style="6" bestFit="1" customWidth="1"/>
    <col min="12036" max="12036" width="13.140625" style="6" bestFit="1" customWidth="1"/>
    <col min="12037" max="12037" width="12.7109375" style="6" bestFit="1" customWidth="1"/>
    <col min="12038" max="12038" width="13" style="6" bestFit="1" customWidth="1"/>
    <col min="12039" max="12039" width="13.140625" style="6" bestFit="1" customWidth="1"/>
    <col min="12040" max="12040" width="12.7109375" style="6" bestFit="1" customWidth="1"/>
    <col min="12041" max="12041" width="13" style="6" bestFit="1" customWidth="1"/>
    <col min="12042" max="12042" width="13.140625" style="6" bestFit="1" customWidth="1"/>
    <col min="12043" max="12043" width="12.7109375" style="6" bestFit="1" customWidth="1"/>
    <col min="12044" max="12288" width="8.85546875" style="6"/>
    <col min="12289" max="12289" width="11.85546875" style="6" bestFit="1" customWidth="1"/>
    <col min="12290" max="12290" width="7.5703125" style="6" customWidth="1"/>
    <col min="12291" max="12291" width="13" style="6" bestFit="1" customWidth="1"/>
    <col min="12292" max="12292" width="13.140625" style="6" bestFit="1" customWidth="1"/>
    <col min="12293" max="12293" width="12.7109375" style="6" bestFit="1" customWidth="1"/>
    <col min="12294" max="12294" width="13" style="6" bestFit="1" customWidth="1"/>
    <col min="12295" max="12295" width="13.140625" style="6" bestFit="1" customWidth="1"/>
    <col min="12296" max="12296" width="12.7109375" style="6" bestFit="1" customWidth="1"/>
    <col min="12297" max="12297" width="13" style="6" bestFit="1" customWidth="1"/>
    <col min="12298" max="12298" width="13.140625" style="6" bestFit="1" customWidth="1"/>
    <col min="12299" max="12299" width="12.7109375" style="6" bestFit="1" customWidth="1"/>
    <col min="12300" max="12544" width="8.85546875" style="6"/>
    <col min="12545" max="12545" width="11.85546875" style="6" bestFit="1" customWidth="1"/>
    <col min="12546" max="12546" width="7.5703125" style="6" customWidth="1"/>
    <col min="12547" max="12547" width="13" style="6" bestFit="1" customWidth="1"/>
    <col min="12548" max="12548" width="13.140625" style="6" bestFit="1" customWidth="1"/>
    <col min="12549" max="12549" width="12.7109375" style="6" bestFit="1" customWidth="1"/>
    <col min="12550" max="12550" width="13" style="6" bestFit="1" customWidth="1"/>
    <col min="12551" max="12551" width="13.140625" style="6" bestFit="1" customWidth="1"/>
    <col min="12552" max="12552" width="12.7109375" style="6" bestFit="1" customWidth="1"/>
    <col min="12553" max="12553" width="13" style="6" bestFit="1" customWidth="1"/>
    <col min="12554" max="12554" width="13.140625" style="6" bestFit="1" customWidth="1"/>
    <col min="12555" max="12555" width="12.7109375" style="6" bestFit="1" customWidth="1"/>
    <col min="12556" max="12800" width="8.85546875" style="6"/>
    <col min="12801" max="12801" width="11.85546875" style="6" bestFit="1" customWidth="1"/>
    <col min="12802" max="12802" width="7.5703125" style="6" customWidth="1"/>
    <col min="12803" max="12803" width="13" style="6" bestFit="1" customWidth="1"/>
    <col min="12804" max="12804" width="13.140625" style="6" bestFit="1" customWidth="1"/>
    <col min="12805" max="12805" width="12.7109375" style="6" bestFit="1" customWidth="1"/>
    <col min="12806" max="12806" width="13" style="6" bestFit="1" customWidth="1"/>
    <col min="12807" max="12807" width="13.140625" style="6" bestFit="1" customWidth="1"/>
    <col min="12808" max="12808" width="12.7109375" style="6" bestFit="1" customWidth="1"/>
    <col min="12809" max="12809" width="13" style="6" bestFit="1" customWidth="1"/>
    <col min="12810" max="12810" width="13.140625" style="6" bestFit="1" customWidth="1"/>
    <col min="12811" max="12811" width="12.7109375" style="6" bestFit="1" customWidth="1"/>
    <col min="12812" max="13056" width="8.85546875" style="6"/>
    <col min="13057" max="13057" width="11.85546875" style="6" bestFit="1" customWidth="1"/>
    <col min="13058" max="13058" width="7.5703125" style="6" customWidth="1"/>
    <col min="13059" max="13059" width="13" style="6" bestFit="1" customWidth="1"/>
    <col min="13060" max="13060" width="13.140625" style="6" bestFit="1" customWidth="1"/>
    <col min="13061" max="13061" width="12.7109375" style="6" bestFit="1" customWidth="1"/>
    <col min="13062" max="13062" width="13" style="6" bestFit="1" customWidth="1"/>
    <col min="13063" max="13063" width="13.140625" style="6" bestFit="1" customWidth="1"/>
    <col min="13064" max="13064" width="12.7109375" style="6" bestFit="1" customWidth="1"/>
    <col min="13065" max="13065" width="13" style="6" bestFit="1" customWidth="1"/>
    <col min="13066" max="13066" width="13.140625" style="6" bestFit="1" customWidth="1"/>
    <col min="13067" max="13067" width="12.7109375" style="6" bestFit="1" customWidth="1"/>
    <col min="13068" max="13312" width="8.85546875" style="6"/>
    <col min="13313" max="13313" width="11.85546875" style="6" bestFit="1" customWidth="1"/>
    <col min="13314" max="13314" width="7.5703125" style="6" customWidth="1"/>
    <col min="13315" max="13315" width="13" style="6" bestFit="1" customWidth="1"/>
    <col min="13316" max="13316" width="13.140625" style="6" bestFit="1" customWidth="1"/>
    <col min="13317" max="13317" width="12.7109375" style="6" bestFit="1" customWidth="1"/>
    <col min="13318" max="13318" width="13" style="6" bestFit="1" customWidth="1"/>
    <col min="13319" max="13319" width="13.140625" style="6" bestFit="1" customWidth="1"/>
    <col min="13320" max="13320" width="12.7109375" style="6" bestFit="1" customWidth="1"/>
    <col min="13321" max="13321" width="13" style="6" bestFit="1" customWidth="1"/>
    <col min="13322" max="13322" width="13.140625" style="6" bestFit="1" customWidth="1"/>
    <col min="13323" max="13323" width="12.7109375" style="6" bestFit="1" customWidth="1"/>
    <col min="13324" max="13568" width="8.85546875" style="6"/>
    <col min="13569" max="13569" width="11.85546875" style="6" bestFit="1" customWidth="1"/>
    <col min="13570" max="13570" width="7.5703125" style="6" customWidth="1"/>
    <col min="13571" max="13571" width="13" style="6" bestFit="1" customWidth="1"/>
    <col min="13572" max="13572" width="13.140625" style="6" bestFit="1" customWidth="1"/>
    <col min="13573" max="13573" width="12.7109375" style="6" bestFit="1" customWidth="1"/>
    <col min="13574" max="13574" width="13" style="6" bestFit="1" customWidth="1"/>
    <col min="13575" max="13575" width="13.140625" style="6" bestFit="1" customWidth="1"/>
    <col min="13576" max="13576" width="12.7109375" style="6" bestFit="1" customWidth="1"/>
    <col min="13577" max="13577" width="13" style="6" bestFit="1" customWidth="1"/>
    <col min="13578" max="13578" width="13.140625" style="6" bestFit="1" customWidth="1"/>
    <col min="13579" max="13579" width="12.7109375" style="6" bestFit="1" customWidth="1"/>
    <col min="13580" max="13824" width="8.85546875" style="6"/>
    <col min="13825" max="13825" width="11.85546875" style="6" bestFit="1" customWidth="1"/>
    <col min="13826" max="13826" width="7.5703125" style="6" customWidth="1"/>
    <col min="13827" max="13827" width="13" style="6" bestFit="1" customWidth="1"/>
    <col min="13828" max="13828" width="13.140625" style="6" bestFit="1" customWidth="1"/>
    <col min="13829" max="13829" width="12.7109375" style="6" bestFit="1" customWidth="1"/>
    <col min="13830" max="13830" width="13" style="6" bestFit="1" customWidth="1"/>
    <col min="13831" max="13831" width="13.140625" style="6" bestFit="1" customWidth="1"/>
    <col min="13832" max="13832" width="12.7109375" style="6" bestFit="1" customWidth="1"/>
    <col min="13833" max="13833" width="13" style="6" bestFit="1" customWidth="1"/>
    <col min="13834" max="13834" width="13.140625" style="6" bestFit="1" customWidth="1"/>
    <col min="13835" max="13835" width="12.7109375" style="6" bestFit="1" customWidth="1"/>
    <col min="13836" max="14080" width="8.85546875" style="6"/>
    <col min="14081" max="14081" width="11.85546875" style="6" bestFit="1" customWidth="1"/>
    <col min="14082" max="14082" width="7.5703125" style="6" customWidth="1"/>
    <col min="14083" max="14083" width="13" style="6" bestFit="1" customWidth="1"/>
    <col min="14084" max="14084" width="13.140625" style="6" bestFit="1" customWidth="1"/>
    <col min="14085" max="14085" width="12.7109375" style="6" bestFit="1" customWidth="1"/>
    <col min="14086" max="14086" width="13" style="6" bestFit="1" customWidth="1"/>
    <col min="14087" max="14087" width="13.140625" style="6" bestFit="1" customWidth="1"/>
    <col min="14088" max="14088" width="12.7109375" style="6" bestFit="1" customWidth="1"/>
    <col min="14089" max="14089" width="13" style="6" bestFit="1" customWidth="1"/>
    <col min="14090" max="14090" width="13.140625" style="6" bestFit="1" customWidth="1"/>
    <col min="14091" max="14091" width="12.7109375" style="6" bestFit="1" customWidth="1"/>
    <col min="14092" max="14336" width="8.85546875" style="6"/>
    <col min="14337" max="14337" width="11.85546875" style="6" bestFit="1" customWidth="1"/>
    <col min="14338" max="14338" width="7.5703125" style="6" customWidth="1"/>
    <col min="14339" max="14339" width="13" style="6" bestFit="1" customWidth="1"/>
    <col min="14340" max="14340" width="13.140625" style="6" bestFit="1" customWidth="1"/>
    <col min="14341" max="14341" width="12.7109375" style="6" bestFit="1" customWidth="1"/>
    <col min="14342" max="14342" width="13" style="6" bestFit="1" customWidth="1"/>
    <col min="14343" max="14343" width="13.140625" style="6" bestFit="1" customWidth="1"/>
    <col min="14344" max="14344" width="12.7109375" style="6" bestFit="1" customWidth="1"/>
    <col min="14345" max="14345" width="13" style="6" bestFit="1" customWidth="1"/>
    <col min="14346" max="14346" width="13.140625" style="6" bestFit="1" customWidth="1"/>
    <col min="14347" max="14347" width="12.7109375" style="6" bestFit="1" customWidth="1"/>
    <col min="14348" max="14592" width="8.85546875" style="6"/>
    <col min="14593" max="14593" width="11.85546875" style="6" bestFit="1" customWidth="1"/>
    <col min="14594" max="14594" width="7.5703125" style="6" customWidth="1"/>
    <col min="14595" max="14595" width="13" style="6" bestFit="1" customWidth="1"/>
    <col min="14596" max="14596" width="13.140625" style="6" bestFit="1" customWidth="1"/>
    <col min="14597" max="14597" width="12.7109375" style="6" bestFit="1" customWidth="1"/>
    <col min="14598" max="14598" width="13" style="6" bestFit="1" customWidth="1"/>
    <col min="14599" max="14599" width="13.140625" style="6" bestFit="1" customWidth="1"/>
    <col min="14600" max="14600" width="12.7109375" style="6" bestFit="1" customWidth="1"/>
    <col min="14601" max="14601" width="13" style="6" bestFit="1" customWidth="1"/>
    <col min="14602" max="14602" width="13.140625" style="6" bestFit="1" customWidth="1"/>
    <col min="14603" max="14603" width="12.7109375" style="6" bestFit="1" customWidth="1"/>
    <col min="14604" max="14848" width="8.85546875" style="6"/>
    <col min="14849" max="14849" width="11.85546875" style="6" bestFit="1" customWidth="1"/>
    <col min="14850" max="14850" width="7.5703125" style="6" customWidth="1"/>
    <col min="14851" max="14851" width="13" style="6" bestFit="1" customWidth="1"/>
    <col min="14852" max="14852" width="13.140625" style="6" bestFit="1" customWidth="1"/>
    <col min="14853" max="14853" width="12.7109375" style="6" bestFit="1" customWidth="1"/>
    <col min="14854" max="14854" width="13" style="6" bestFit="1" customWidth="1"/>
    <col min="14855" max="14855" width="13.140625" style="6" bestFit="1" customWidth="1"/>
    <col min="14856" max="14856" width="12.7109375" style="6" bestFit="1" customWidth="1"/>
    <col min="14857" max="14857" width="13" style="6" bestFit="1" customWidth="1"/>
    <col min="14858" max="14858" width="13.140625" style="6" bestFit="1" customWidth="1"/>
    <col min="14859" max="14859" width="12.7109375" style="6" bestFit="1" customWidth="1"/>
    <col min="14860" max="15104" width="8.85546875" style="6"/>
    <col min="15105" max="15105" width="11.85546875" style="6" bestFit="1" customWidth="1"/>
    <col min="15106" max="15106" width="7.5703125" style="6" customWidth="1"/>
    <col min="15107" max="15107" width="13" style="6" bestFit="1" customWidth="1"/>
    <col min="15108" max="15108" width="13.140625" style="6" bestFit="1" customWidth="1"/>
    <col min="15109" max="15109" width="12.7109375" style="6" bestFit="1" customWidth="1"/>
    <col min="15110" max="15110" width="13" style="6" bestFit="1" customWidth="1"/>
    <col min="15111" max="15111" width="13.140625" style="6" bestFit="1" customWidth="1"/>
    <col min="15112" max="15112" width="12.7109375" style="6" bestFit="1" customWidth="1"/>
    <col min="15113" max="15113" width="13" style="6" bestFit="1" customWidth="1"/>
    <col min="15114" max="15114" width="13.140625" style="6" bestFit="1" customWidth="1"/>
    <col min="15115" max="15115" width="12.7109375" style="6" bestFit="1" customWidth="1"/>
    <col min="15116" max="15360" width="8.85546875" style="6"/>
    <col min="15361" max="15361" width="11.85546875" style="6" bestFit="1" customWidth="1"/>
    <col min="15362" max="15362" width="7.5703125" style="6" customWidth="1"/>
    <col min="15363" max="15363" width="13" style="6" bestFit="1" customWidth="1"/>
    <col min="15364" max="15364" width="13.140625" style="6" bestFit="1" customWidth="1"/>
    <col min="15365" max="15365" width="12.7109375" style="6" bestFit="1" customWidth="1"/>
    <col min="15366" max="15366" width="13" style="6" bestFit="1" customWidth="1"/>
    <col min="15367" max="15367" width="13.140625" style="6" bestFit="1" customWidth="1"/>
    <col min="15368" max="15368" width="12.7109375" style="6" bestFit="1" customWidth="1"/>
    <col min="15369" max="15369" width="13" style="6" bestFit="1" customWidth="1"/>
    <col min="15370" max="15370" width="13.140625" style="6" bestFit="1" customWidth="1"/>
    <col min="15371" max="15371" width="12.7109375" style="6" bestFit="1" customWidth="1"/>
    <col min="15372" max="15616" width="8.85546875" style="6"/>
    <col min="15617" max="15617" width="11.85546875" style="6" bestFit="1" customWidth="1"/>
    <col min="15618" max="15618" width="7.5703125" style="6" customWidth="1"/>
    <col min="15619" max="15619" width="13" style="6" bestFit="1" customWidth="1"/>
    <col min="15620" max="15620" width="13.140625" style="6" bestFit="1" customWidth="1"/>
    <col min="15621" max="15621" width="12.7109375" style="6" bestFit="1" customWidth="1"/>
    <col min="15622" max="15622" width="13" style="6" bestFit="1" customWidth="1"/>
    <col min="15623" max="15623" width="13.140625" style="6" bestFit="1" customWidth="1"/>
    <col min="15624" max="15624" width="12.7109375" style="6" bestFit="1" customWidth="1"/>
    <col min="15625" max="15625" width="13" style="6" bestFit="1" customWidth="1"/>
    <col min="15626" max="15626" width="13.140625" style="6" bestFit="1" customWidth="1"/>
    <col min="15627" max="15627" width="12.7109375" style="6" bestFit="1" customWidth="1"/>
    <col min="15628" max="15872" width="8.85546875" style="6"/>
    <col min="15873" max="15873" width="11.85546875" style="6" bestFit="1" customWidth="1"/>
    <col min="15874" max="15874" width="7.5703125" style="6" customWidth="1"/>
    <col min="15875" max="15875" width="13" style="6" bestFit="1" customWidth="1"/>
    <col min="15876" max="15876" width="13.140625" style="6" bestFit="1" customWidth="1"/>
    <col min="15877" max="15877" width="12.7109375" style="6" bestFit="1" customWidth="1"/>
    <col min="15878" max="15878" width="13" style="6" bestFit="1" customWidth="1"/>
    <col min="15879" max="15879" width="13.140625" style="6" bestFit="1" customWidth="1"/>
    <col min="15880" max="15880" width="12.7109375" style="6" bestFit="1" customWidth="1"/>
    <col min="15881" max="15881" width="13" style="6" bestFit="1" customWidth="1"/>
    <col min="15882" max="15882" width="13.140625" style="6" bestFit="1" customWidth="1"/>
    <col min="15883" max="15883" width="12.7109375" style="6" bestFit="1" customWidth="1"/>
    <col min="15884" max="16128" width="8.85546875" style="6"/>
    <col min="16129" max="16129" width="11.85546875" style="6" bestFit="1" customWidth="1"/>
    <col min="16130" max="16130" width="7.5703125" style="6" customWidth="1"/>
    <col min="16131" max="16131" width="13" style="6" bestFit="1" customWidth="1"/>
    <col min="16132" max="16132" width="13.140625" style="6" bestFit="1" customWidth="1"/>
    <col min="16133" max="16133" width="12.7109375" style="6" bestFit="1" customWidth="1"/>
    <col min="16134" max="16134" width="13" style="6" bestFit="1" customWidth="1"/>
    <col min="16135" max="16135" width="13.140625" style="6" bestFit="1" customWidth="1"/>
    <col min="16136" max="16136" width="12.7109375" style="6" bestFit="1" customWidth="1"/>
    <col min="16137" max="16137" width="13" style="6" bestFit="1" customWidth="1"/>
    <col min="16138" max="16138" width="13.140625" style="6" bestFit="1" customWidth="1"/>
    <col min="16139" max="16139" width="12.7109375" style="6" bestFit="1" customWidth="1"/>
    <col min="16140" max="16384" width="8.85546875" style="6"/>
  </cols>
  <sheetData>
    <row r="1" spans="1:11" ht="15.75" thickBot="1">
      <c r="C1" s="208" t="s">
        <v>65</v>
      </c>
      <c r="D1" s="209"/>
      <c r="E1" s="209"/>
      <c r="F1" s="208" t="s">
        <v>146</v>
      </c>
      <c r="G1" s="209"/>
      <c r="H1" s="209"/>
      <c r="I1" s="208" t="s">
        <v>147</v>
      </c>
      <c r="J1" s="209"/>
      <c r="K1" s="209"/>
    </row>
    <row r="2" spans="1:11">
      <c r="A2" s="34" t="s">
        <v>122</v>
      </c>
      <c r="B2" s="34" t="s">
        <v>123</v>
      </c>
      <c r="C2" s="51" t="s">
        <v>154</v>
      </c>
      <c r="D2" s="52" t="s">
        <v>155</v>
      </c>
      <c r="E2" s="53" t="s">
        <v>156</v>
      </c>
      <c r="F2" s="51" t="s">
        <v>154</v>
      </c>
      <c r="G2" s="52" t="s">
        <v>155</v>
      </c>
      <c r="H2" s="52" t="s">
        <v>156</v>
      </c>
      <c r="I2" s="51" t="s">
        <v>154</v>
      </c>
      <c r="J2" s="52" t="s">
        <v>155</v>
      </c>
      <c r="K2" s="54" t="s">
        <v>156</v>
      </c>
    </row>
    <row r="3" spans="1:11" ht="15.75" thickBot="1">
      <c r="A3" s="34">
        <v>1</v>
      </c>
      <c r="B3" s="33" t="s">
        <v>132</v>
      </c>
      <c r="C3" s="55" t="s">
        <v>151</v>
      </c>
      <c r="D3" s="56" t="s">
        <v>151</v>
      </c>
      <c r="E3" s="57" t="s">
        <v>151</v>
      </c>
      <c r="F3" s="55" t="s">
        <v>152</v>
      </c>
      <c r="G3" s="56" t="s">
        <v>152</v>
      </c>
      <c r="H3" s="56" t="s">
        <v>152</v>
      </c>
      <c r="I3" s="55" t="s">
        <v>153</v>
      </c>
      <c r="J3" s="56" t="s">
        <v>153</v>
      </c>
      <c r="K3" s="58" t="s">
        <v>153</v>
      </c>
    </row>
    <row r="4" spans="1:11">
      <c r="A4" s="49" t="s">
        <v>133</v>
      </c>
      <c r="B4" s="59" t="s">
        <v>9</v>
      </c>
      <c r="C4" s="45" t="str">
        <f>IFERROR((DL)/(Doses!D2*IRDiw*Fin*Fi*EFiw),".")</f>
        <v>.</v>
      </c>
      <c r="D4" s="31">
        <f>IFERROR((DL)/(Doses!I2*Fin*Fi*Fam*Foff*ETiw*(1/24)*EFiw*(1/365)),".")</f>
        <v>29974.337040205304</v>
      </c>
      <c r="E4" s="31">
        <f t="shared" ref="E4:E17" si="0">IFERROR(IF(AND(ISNUMBER(C4),ISNUMBER(D4)),(1/((1/C4)+(1/D4))),IF(AND(ISNUMBER(C4),NOT(ISNUMBER(D4))),(1/(1/C4)),IF(AND(NOT(ISNUMBER(C4)),ISNUMBER(D4)),(1/(1/D4)),"."))),".")</f>
        <v>29974.337040205304</v>
      </c>
      <c r="F4" s="45" t="str">
        <f t="shared" ref="F4:H17" si="1">IFERROR(C4/_1_bq,".")</f>
        <v>.</v>
      </c>
      <c r="G4" s="31">
        <f t="shared" si="1"/>
        <v>1109.0504704875973</v>
      </c>
      <c r="H4" s="46">
        <f t="shared" si="1"/>
        <v>1109.0504704875973</v>
      </c>
      <c r="I4" s="45" t="str">
        <f>IFERROR(C4*Isospec!C2*Isospec!F2*SSLcm_m,".")</f>
        <v>.</v>
      </c>
      <c r="J4" s="31">
        <f>IFERROR(D4*Isospec!C2*Isospec!F2*SSLcm_m,".")</f>
        <v>8.7025948103792457E-16</v>
      </c>
      <c r="K4" s="46">
        <f>IFERROR(E4*Isospec!C2*Isospec!F2*SSLcm_m,".")</f>
        <v>8.7025948103792457E-16</v>
      </c>
    </row>
    <row r="5" spans="1:11">
      <c r="A5" s="49" t="s">
        <v>134</v>
      </c>
      <c r="B5" s="59" t="s">
        <v>9</v>
      </c>
      <c r="C5" s="45">
        <f>IFERROR((DL)/(Doses!D3*IRDiw*Fin*Fi*EFiw),".")</f>
        <v>4.678303478739684</v>
      </c>
      <c r="D5" s="31">
        <f>IFERROR((DL)/(Doses!I3*Fin*Fi*Fam*Foff*ETiw*(1/24)*EFiw*(1/365)),".")</f>
        <v>106.74621453064566</v>
      </c>
      <c r="E5" s="31">
        <f t="shared" si="0"/>
        <v>4.4818788153873657</v>
      </c>
      <c r="F5" s="45">
        <f t="shared" si="1"/>
        <v>0.1730972287133685</v>
      </c>
      <c r="G5" s="31">
        <f t="shared" si="1"/>
        <v>3.9496099376338933</v>
      </c>
      <c r="H5" s="46">
        <f t="shared" si="1"/>
        <v>0.1658295161693327</v>
      </c>
      <c r="I5" s="45">
        <f>IFERROR(C5*Isospec!C3*Isospec!F3*SSLcm_m,".")</f>
        <v>3.7780748436400524E-14</v>
      </c>
      <c r="J5" s="31">
        <f>IFERROR(D5*Isospec!C3*Isospec!F3*SSLcm_m,".")</f>
        <v>8.6205435283279798E-13</v>
      </c>
      <c r="K5" s="46">
        <f>IFERROR(E5*Isospec!C3*Isospec!F3*SSLcm_m,".")</f>
        <v>3.6194474517544412E-14</v>
      </c>
    </row>
    <row r="6" spans="1:11">
      <c r="A6" s="49" t="s">
        <v>135</v>
      </c>
      <c r="B6" s="59" t="s">
        <v>9</v>
      </c>
      <c r="C6" s="45">
        <f>IFERROR((DL)/(Doses!D4*IRDiw*Fin*Fi*EFiw),".")</f>
        <v>54.719442474544529</v>
      </c>
      <c r="D6" s="31">
        <f>IFERROR((DL)/(Doses!I4*Fin*Fi*Fam*Foff*ETiw*(1/24)*EFiw*(1/365)),".")</f>
        <v>2.6385860070603262</v>
      </c>
      <c r="E6" s="31">
        <f t="shared" si="0"/>
        <v>2.5172056824404283</v>
      </c>
      <c r="F6" s="45">
        <f t="shared" si="1"/>
        <v>2.0246193715581495</v>
      </c>
      <c r="G6" s="31">
        <f t="shared" si="1"/>
        <v>9.7627682261232168E-2</v>
      </c>
      <c r="H6" s="46">
        <f t="shared" si="1"/>
        <v>9.3136610250295945E-2</v>
      </c>
      <c r="I6" s="45">
        <f>IFERROR(C6*Isospec!C4*Isospec!F4*SSLcm_m,".")</f>
        <v>1.2413984201329275E-15</v>
      </c>
      <c r="J6" s="31">
        <f>IFERROR(D6*Isospec!C4*Isospec!F4*SSLcm_m,".")</f>
        <v>5.9860560569002818E-17</v>
      </c>
      <c r="K6" s="46">
        <f>IFERROR(E6*Isospec!C4*Isospec!F4*SSLcm_m,".")</f>
        <v>5.7106852994433504E-17</v>
      </c>
    </row>
    <row r="7" spans="1:11">
      <c r="A7" s="49" t="s">
        <v>136</v>
      </c>
      <c r="B7" s="59" t="s">
        <v>9</v>
      </c>
      <c r="C7" s="45" t="str">
        <f>IFERROR((DL)/(Doses!D5*IRDiw*Fin*Fi*EFiw),".")</f>
        <v>.</v>
      </c>
      <c r="D7" s="31">
        <f>IFERROR((DL)/(Doses!I5*Fin*Fi*Fam*Foff*ETiw*(1/24)*EFiw*(1/365)),".")</f>
        <v>25.146255906212502</v>
      </c>
      <c r="E7" s="31">
        <f t="shared" si="0"/>
        <v>25.146255906212502</v>
      </c>
      <c r="F7" s="45" t="str">
        <f t="shared" si="1"/>
        <v>.</v>
      </c>
      <c r="G7" s="31">
        <f t="shared" si="1"/>
        <v>0.93041146852986356</v>
      </c>
      <c r="H7" s="46">
        <f t="shared" si="1"/>
        <v>0.93041146852986356</v>
      </c>
      <c r="I7" s="45" t="str">
        <f>IFERROR(C7*Isospec!C5*Isospec!F5*SSLcm_m,".")</f>
        <v>.</v>
      </c>
      <c r="J7" s="31">
        <f>IFERROR(D7*Isospec!C5*Isospec!F5*SSLcm_m,".")</f>
        <v>2.2490589291216251E-16</v>
      </c>
      <c r="K7" s="46">
        <f>IFERROR(E7*Isospec!C5*Isospec!F5*SSLcm_m,".")</f>
        <v>2.2490589291216251E-16</v>
      </c>
    </row>
    <row r="8" spans="1:11">
      <c r="A8" s="50" t="s">
        <v>137</v>
      </c>
      <c r="B8" s="59" t="s">
        <v>9</v>
      </c>
      <c r="C8" s="45">
        <f>IFERROR((DL)/(Doses!D6*IRDiw*Fin*Fi*EFiw),".")</f>
        <v>8.8054275246393469E-3</v>
      </c>
      <c r="D8" s="31">
        <f>IFERROR((DL)/(Doses!I6*Fin*Fi*Fam*Foff*ETiw*(1/24)*EFiw*(1/365)),".")</f>
        <v>1726.6323179841763</v>
      </c>
      <c r="E8" s="31">
        <f t="shared" si="0"/>
        <v>8.8053826192141024E-3</v>
      </c>
      <c r="F8" s="45">
        <f t="shared" si="1"/>
        <v>3.2580081841165616E-4</v>
      </c>
      <c r="G8" s="31">
        <f t="shared" si="1"/>
        <v>63.885395765414586</v>
      </c>
      <c r="H8" s="46">
        <f t="shared" si="1"/>
        <v>3.2579915691092212E-4</v>
      </c>
      <c r="I8" s="45">
        <f>IFERROR(C8*Isospec!C6*Isospec!F6*SSLcm_m,".")</f>
        <v>1.1494252873563219E-13</v>
      </c>
      <c r="J8" s="31">
        <f>IFERROR(D8*Isospec!C6*Isospec!F6*SSLcm_m,".")</f>
        <v>2.2538767626038242E-8</v>
      </c>
      <c r="K8" s="46">
        <f>IFERROR(E8*Isospec!C6*Isospec!F6*SSLcm_m,".")</f>
        <v>1.1494194255817322E-13</v>
      </c>
    </row>
    <row r="9" spans="1:11">
      <c r="A9" s="49" t="s">
        <v>138</v>
      </c>
      <c r="B9" s="59" t="s">
        <v>9</v>
      </c>
      <c r="C9" s="45">
        <f>IFERROR((DL)/(Doses!D7*IRDiw*Fin*Fi*EFiw),".")</f>
        <v>44.090486022654581</v>
      </c>
      <c r="D9" s="31">
        <f>IFERROR((DL)/(Doses!I7*Fin*Fi*Fam*Foff*ETiw*(1/24)*EFiw*(1/365)),".")</f>
        <v>15.418897654426598</v>
      </c>
      <c r="E9" s="31">
        <f t="shared" si="0"/>
        <v>11.423857037508839</v>
      </c>
      <c r="F9" s="45">
        <f t="shared" si="1"/>
        <v>1.6313479828382211</v>
      </c>
      <c r="G9" s="31">
        <f t="shared" si="1"/>
        <v>0.57049921321378472</v>
      </c>
      <c r="H9" s="46">
        <f t="shared" si="1"/>
        <v>0.42268271038782745</v>
      </c>
      <c r="I9" s="45">
        <f>IFERROR(C9*Isospec!C7*Isospec!F7*SSLcm_m,".")</f>
        <v>1.3470884992845495E-15</v>
      </c>
      <c r="J9" s="31">
        <f>IFERROR(D9*Isospec!C7*Isospec!F7*SSLcm_m,".")</f>
        <v>4.7109074033003908E-16</v>
      </c>
      <c r="K9" s="46">
        <f>IFERROR(E9*Isospec!C7*Isospec!F7*SSLcm_m,".")</f>
        <v>3.4903100012986632E-16</v>
      </c>
    </row>
    <row r="10" spans="1:11">
      <c r="A10" s="49" t="s">
        <v>139</v>
      </c>
      <c r="B10" s="59" t="s">
        <v>9</v>
      </c>
      <c r="C10" s="45">
        <f>IFERROR((DL)/(Doses!D8*IRDiw*Fin*Fi*EFiw),".")</f>
        <v>5.0649401298751952E-3</v>
      </c>
      <c r="D10" s="31">
        <f>IFERROR((DL)/(Doses!I8*Fin*Fi*Fam*Foff*ETiw*(1/24)*EFiw*(1/365)),".")</f>
        <v>406376.58677067928</v>
      </c>
      <c r="E10" s="31">
        <f t="shared" si="0"/>
        <v>5.0649400667474977E-3</v>
      </c>
      <c r="F10" s="45">
        <f t="shared" si="1"/>
        <v>1.8740278480538242E-4</v>
      </c>
      <c r="G10" s="31">
        <f t="shared" si="1"/>
        <v>15035.933710515148</v>
      </c>
      <c r="H10" s="46">
        <f t="shared" si="1"/>
        <v>1.874027824696576E-4</v>
      </c>
      <c r="I10" s="45">
        <f>IFERROR(C10*Isospec!C8*Isospec!F8*SSLcm_m,".")</f>
        <v>1.1290665736493873E-15</v>
      </c>
      <c r="J10" s="31">
        <f>IFERROR(D10*Isospec!C8*Isospec!F8*SSLcm_m,".")</f>
        <v>9.0588676010235421E-8</v>
      </c>
      <c r="K10" s="46">
        <f>IFERROR(E10*Isospec!C8*Isospec!F8*SSLcm_m,".")</f>
        <v>1.1290665595770842E-15</v>
      </c>
    </row>
    <row r="11" spans="1:11">
      <c r="A11" s="49" t="s">
        <v>140</v>
      </c>
      <c r="B11" s="59" t="s">
        <v>9</v>
      </c>
      <c r="C11" s="45" t="str">
        <f>IFERROR((DL)/(Doses!D9*IRDiw*Fin*Fi*EFiw),".")</f>
        <v>.</v>
      </c>
      <c r="D11" s="31">
        <f>IFERROR((DL)/(Doses!I9*Fin*Fi*Fam*Foff*ETiw*(1/24)*EFiw*(1/365)),".")</f>
        <v>47608.540406933462</v>
      </c>
      <c r="E11" s="31">
        <f t="shared" si="0"/>
        <v>47608.540406933462</v>
      </c>
      <c r="F11" s="45" t="str">
        <f t="shared" si="1"/>
        <v>.</v>
      </c>
      <c r="G11" s="31">
        <f t="shared" si="1"/>
        <v>1761.5159950565399</v>
      </c>
      <c r="H11" s="46">
        <f t="shared" si="1"/>
        <v>1761.5159950565399</v>
      </c>
      <c r="I11" s="45" t="str">
        <f>IFERROR(C11*Isospec!C9*Isospec!F9*SSLcm_m,".")</f>
        <v>.</v>
      </c>
      <c r="J11" s="31">
        <f>IFERROR(D11*Isospec!C9*Isospec!F9*SSLcm_m,".")</f>
        <v>1.4862354917441693E-19</v>
      </c>
      <c r="K11" s="46">
        <f>IFERROR(E11*Isospec!C9*Isospec!F9*SSLcm_m,".")</f>
        <v>1.4862354917441693E-19</v>
      </c>
    </row>
    <row r="12" spans="1:11">
      <c r="A12" s="49" t="s">
        <v>141</v>
      </c>
      <c r="B12" s="59" t="s">
        <v>9</v>
      </c>
      <c r="C12" s="45" t="str">
        <f>IFERROR((DL)/(Doses!D10*IRDiw*Fin*Fi*EFiw),".")</f>
        <v>.</v>
      </c>
      <c r="D12" s="31">
        <f>IFERROR((DL)/(Doses!I10*Fin*Fi*Fam*Foff*ETiw*(1/24)*EFiw*(1/365)),".")</f>
        <v>563427387.97378397</v>
      </c>
      <c r="E12" s="31">
        <f t="shared" si="0"/>
        <v>563427387.97378397</v>
      </c>
      <c r="F12" s="45" t="str">
        <f t="shared" si="1"/>
        <v>.</v>
      </c>
      <c r="G12" s="31">
        <f t="shared" si="1"/>
        <v>20846813.355030026</v>
      </c>
      <c r="H12" s="46">
        <f t="shared" si="1"/>
        <v>20846813.355030026</v>
      </c>
      <c r="I12" s="45" t="str">
        <f>IFERROR(C12*Isospec!C10*Isospec!F10*SSLcm_m,".")</f>
        <v>.</v>
      </c>
      <c r="J12" s="31">
        <f>IFERROR(D12*Isospec!C10*Isospec!F10*SSLcm_m,".")</f>
        <v>2.0284243542989206E-9</v>
      </c>
      <c r="K12" s="46">
        <f>IFERROR(E12*Isospec!C10*Isospec!F10*SSLcm_m,".")</f>
        <v>2.0284243542989206E-9</v>
      </c>
    </row>
    <row r="13" spans="1:11">
      <c r="A13" s="47" t="s">
        <v>107</v>
      </c>
      <c r="B13" s="59" t="s">
        <v>132</v>
      </c>
      <c r="C13" s="45">
        <f>IFERROR((DL)/(Doses!D11*IRDiw*Fin*Fi*EFiw),".")</f>
        <v>2.1887776989817809E-2</v>
      </c>
      <c r="D13" s="31">
        <f>IFERROR((DL)/(Doses!I11*Fin*Fi*Fam*Foff*ETiw*(1/24)*EFiw*(1/365)),".")</f>
        <v>560.89702545294369</v>
      </c>
      <c r="E13" s="31">
        <f t="shared" si="0"/>
        <v>2.188692290062549E-2</v>
      </c>
      <c r="F13" s="45">
        <f t="shared" si="1"/>
        <v>8.0984774862325978E-4</v>
      </c>
      <c r="G13" s="31">
        <f t="shared" si="1"/>
        <v>20.753189941758936</v>
      </c>
      <c r="H13" s="46">
        <f t="shared" si="1"/>
        <v>8.0981614732314401E-4</v>
      </c>
      <c r="I13" s="45">
        <f>IFERROR(C13*Isospec!C11*Isospec!F11*SSLcm_m,".")</f>
        <v>2.2160936446650736E-11</v>
      </c>
      <c r="J13" s="31">
        <f>IFERROR(D13*Isospec!C11*Isospec!F11*SSLcm_m,".")</f>
        <v>5.6789702033059652E-7</v>
      </c>
      <c r="K13" s="46">
        <f>IFERROR(E13*Isospec!C11*Isospec!F11*SSLcm_m,".")</f>
        <v>2.21600716984253E-11</v>
      </c>
    </row>
    <row r="14" spans="1:11">
      <c r="A14" s="49" t="s">
        <v>142</v>
      </c>
      <c r="B14" s="59" t="s">
        <v>9</v>
      </c>
      <c r="C14" s="45" t="str">
        <f>IFERROR((DL)/(Doses!D12*IRDiw*Fin*Fi*EFiw),".")</f>
        <v>.</v>
      </c>
      <c r="D14" s="31">
        <f>IFERROR((DL)/(Doses!I12*Fin*Fi*Fam*Foff*ETiw*(1/24)*EFiw*(1/365)),".")</f>
        <v>5175.1272514166612</v>
      </c>
      <c r="E14" s="31">
        <f t="shared" si="0"/>
        <v>5175.1272514166612</v>
      </c>
      <c r="F14" s="45" t="str">
        <f t="shared" si="1"/>
        <v>.</v>
      </c>
      <c r="G14" s="31">
        <f t="shared" si="1"/>
        <v>191.47970830241667</v>
      </c>
      <c r="H14" s="46">
        <f t="shared" si="1"/>
        <v>191.47970830241667</v>
      </c>
      <c r="I14" s="45" t="str">
        <f>IFERROR(C14*Isospec!C12*Isospec!F12*SSLcm_m,".")</f>
        <v>.</v>
      </c>
      <c r="J14" s="31">
        <f>IFERROR(D14*Isospec!C12*Isospec!F12*SSLcm_m,".")</f>
        <v>3.5058795852126301E-18</v>
      </c>
      <c r="K14" s="46">
        <f>IFERROR(E14*Isospec!C12*Isospec!F12*SSLcm_m,".")</f>
        <v>3.5058795852126301E-18</v>
      </c>
    </row>
    <row r="15" spans="1:11">
      <c r="A15" s="47" t="s">
        <v>143</v>
      </c>
      <c r="B15" s="59" t="s">
        <v>132</v>
      </c>
      <c r="C15" s="45" t="str">
        <f>IFERROR((DL)/(Doses!D13*IRDiw*Fin*Fi*EFiw),".")</f>
        <v>.</v>
      </c>
      <c r="D15" s="31">
        <f>IFERROR((DL)/(Doses!I13*Fin*Fi*Fam*Foff*ETiw*(1/24)*EFiw*(1/365)),".")</f>
        <v>10072.021854907698</v>
      </c>
      <c r="E15" s="31">
        <f t="shared" si="0"/>
        <v>10072.021854907698</v>
      </c>
      <c r="F15" s="45" t="str">
        <f t="shared" si="1"/>
        <v>.</v>
      </c>
      <c r="G15" s="31">
        <f t="shared" si="1"/>
        <v>372.66480863158523</v>
      </c>
      <c r="H15" s="46">
        <f t="shared" si="1"/>
        <v>372.66480863158523</v>
      </c>
      <c r="I15" s="45" t="str">
        <f>IFERROR(C15*Isospec!C13*Isospec!F13*SSLcm_m,".")</f>
        <v>.</v>
      </c>
      <c r="J15" s="31">
        <f>IFERROR(D15*Isospec!C13*Isospec!F13*SSLcm_m,".")</f>
        <v>6.5583697121885118E-11</v>
      </c>
      <c r="K15" s="46">
        <f>IFERROR(E15*Isospec!C13*Isospec!F13*SSLcm_m,".")</f>
        <v>6.5583697121885118E-11</v>
      </c>
    </row>
    <row r="16" spans="1:11">
      <c r="A16" s="49" t="s">
        <v>144</v>
      </c>
      <c r="B16" s="59" t="s">
        <v>9</v>
      </c>
      <c r="C16" s="45" t="str">
        <f>IFERROR((DL)/(Doses!D14*IRDiw*Fin*Fi*EFiw),".")</f>
        <v>.</v>
      </c>
      <c r="D16" s="31">
        <f>IFERROR((DL)/(Doses!I14*Fin*Fi*Fam*Foff*ETiw*(1/24)*EFiw*(1/365)),".")</f>
        <v>61.222093627870315</v>
      </c>
      <c r="E16" s="31">
        <f t="shared" si="0"/>
        <v>61.222093627870315</v>
      </c>
      <c r="F16" s="45" t="str">
        <f t="shared" si="1"/>
        <v>.</v>
      </c>
      <c r="G16" s="31">
        <f t="shared" si="1"/>
        <v>2.265217464231204</v>
      </c>
      <c r="H16" s="46">
        <f t="shared" si="1"/>
        <v>2.265217464231204</v>
      </c>
      <c r="I16" s="45" t="str">
        <f>IFERROR(C16*Isospec!C14*Isospec!F14*SSLcm_m,".")</f>
        <v>.</v>
      </c>
      <c r="J16" s="31">
        <f>IFERROR(D16*Isospec!C14*Isospec!F14*SSLcm_m,".")</f>
        <v>2.8218073656608369E-16</v>
      </c>
      <c r="K16" s="46">
        <f>IFERROR(E16*Isospec!C14*Isospec!F14*SSLcm_m,".")</f>
        <v>2.8218073656608369E-16</v>
      </c>
    </row>
    <row r="17" spans="1:11" ht="15.75" thickBot="1">
      <c r="A17" s="49" t="s">
        <v>145</v>
      </c>
      <c r="B17" s="59" t="s">
        <v>9</v>
      </c>
      <c r="C17" s="45" t="str">
        <f>IFERROR((DL)/(Doses!D15*IRDiw*Fin*Fi*EFiw),".")</f>
        <v>.</v>
      </c>
      <c r="D17" s="31">
        <f>IFERROR((DL)/(Doses!I15*Fin*Fi*Fam*Foff*ETiw*(1/24)*EFiw*(1/365)),".")</f>
        <v>1.4192394431915392</v>
      </c>
      <c r="E17" s="31">
        <f t="shared" si="0"/>
        <v>1.4192394431915392</v>
      </c>
      <c r="F17" s="45" t="str">
        <f t="shared" si="1"/>
        <v>.</v>
      </c>
      <c r="G17" s="31">
        <f t="shared" si="1"/>
        <v>5.2511859398087002E-2</v>
      </c>
      <c r="H17" s="46">
        <f t="shared" si="1"/>
        <v>5.2511859398087002E-2</v>
      </c>
      <c r="I17" s="115" t="str">
        <f>IFERROR(C17*Isospec!C15*Isospec!F15*SSLcm_m,".")</f>
        <v>.</v>
      </c>
      <c r="J17" s="116">
        <f>IFERROR(D17*Isospec!C15*Isospec!F15*SSLcm_m,".")</f>
        <v>2.0640537107602997E-18</v>
      </c>
      <c r="K17" s="117">
        <f>IFERROR(E17*Isospec!C15*Isospec!F15*SSLcm_m,".")</f>
        <v>2.0640537107602997E-18</v>
      </c>
    </row>
    <row r="18" spans="1:11">
      <c r="A18" s="107" t="s">
        <v>107</v>
      </c>
      <c r="B18" s="108" t="s">
        <v>9</v>
      </c>
      <c r="C18" s="98">
        <f t="shared" ref="C18:H18" si="2">IFERROR(1/SUM(C19:C32),0)</f>
        <v>2.8015573669008705E-3</v>
      </c>
      <c r="D18" s="99">
        <f t="shared" si="2"/>
        <v>2.1937806941811586</v>
      </c>
      <c r="E18" s="100">
        <f t="shared" si="2"/>
        <v>2.7979842142568001E-3</v>
      </c>
      <c r="F18" s="98">
        <f t="shared" si="2"/>
        <v>1.0365762257533233E-4</v>
      </c>
      <c r="G18" s="99">
        <f t="shared" si="2"/>
        <v>8.1169885684702944E-2</v>
      </c>
      <c r="H18" s="100">
        <f t="shared" si="2"/>
        <v>1.0352541592750173E-4</v>
      </c>
    </row>
    <row r="19" spans="1:11">
      <c r="A19" s="69" t="s">
        <v>108</v>
      </c>
      <c r="B19" s="109">
        <v>1</v>
      </c>
      <c r="C19" s="101">
        <f>IFERROR($B19/C13,0)</f>
        <v>45.687599999999996</v>
      </c>
      <c r="D19" s="102">
        <f>IFERROR($B19/D13,0)</f>
        <v>1.782858447488584E-3</v>
      </c>
      <c r="E19" s="103">
        <f t="shared" ref="E19:E32" si="3">IFERROR(SUM(C19:D19),0)</f>
        <v>45.689382858447487</v>
      </c>
      <c r="F19" s="101">
        <f>IFERROR($B19/F13,0)</f>
        <v>1234.7999999999986</v>
      </c>
      <c r="G19" s="102">
        <f>IFERROR($B19/G13,0)</f>
        <v>4.8185363445637362E-2</v>
      </c>
      <c r="H19" s="103">
        <f t="shared" ref="H19:H32" si="4">IFERROR(SUM(F19:G19),0)</f>
        <v>1234.8481853634441</v>
      </c>
    </row>
    <row r="20" spans="1:11">
      <c r="A20" s="69" t="s">
        <v>109</v>
      </c>
      <c r="B20" s="109">
        <v>1</v>
      </c>
      <c r="C20" s="101">
        <f>IFERROR($B20/C15,0)</f>
        <v>0</v>
      </c>
      <c r="D20" s="102">
        <f>IFERROR($B20/D15,0)</f>
        <v>9.9284931506849296E-5</v>
      </c>
      <c r="E20" s="103">
        <f t="shared" si="3"/>
        <v>9.9284931506849296E-5</v>
      </c>
      <c r="F20" s="101">
        <f>IFERROR($B20/F15,0)</f>
        <v>0</v>
      </c>
      <c r="G20" s="102">
        <f>IFERROR($B20/G15,0)</f>
        <v>2.6833765272121402E-3</v>
      </c>
      <c r="H20" s="103">
        <f t="shared" si="4"/>
        <v>2.6833765272121402E-3</v>
      </c>
    </row>
    <row r="21" spans="1:11">
      <c r="A21" s="69" t="s">
        <v>110</v>
      </c>
      <c r="B21" s="109">
        <v>1</v>
      </c>
      <c r="C21" s="101">
        <f>IFERROR($B21/C12,0)</f>
        <v>0</v>
      </c>
      <c r="D21" s="102">
        <f>IFERROR($B21/D12,0)</f>
        <v>1.7748515981735157E-9</v>
      </c>
      <c r="E21" s="103">
        <f t="shared" si="3"/>
        <v>1.7748515981735157E-9</v>
      </c>
      <c r="F21" s="101">
        <f>IFERROR($B21/F12,0)</f>
        <v>0</v>
      </c>
      <c r="G21" s="102">
        <f>IFERROR($B21/G12,0)</f>
        <v>4.7968962112797682E-8</v>
      </c>
      <c r="H21" s="103">
        <f t="shared" si="4"/>
        <v>4.7968962112797682E-8</v>
      </c>
    </row>
    <row r="22" spans="1:11">
      <c r="A22" s="69" t="s">
        <v>111</v>
      </c>
      <c r="B22" s="109">
        <v>0.99980000000000002</v>
      </c>
      <c r="C22" s="101">
        <f>IFERROR($B22/C9,0)</f>
        <v>2.2676093873999995E-2</v>
      </c>
      <c r="D22" s="102">
        <f>IFERROR($B22/D9,0)</f>
        <v>6.4842508356164383E-2</v>
      </c>
      <c r="E22" s="103">
        <f t="shared" si="3"/>
        <v>8.7518602230164375E-2</v>
      </c>
      <c r="F22" s="101">
        <f>IFERROR($B22/F9,0)</f>
        <v>0.61286740199999934</v>
      </c>
      <c r="G22" s="102">
        <f>IFERROR($B22/G9,0)</f>
        <v>1.7525002258422786</v>
      </c>
      <c r="H22" s="103">
        <f t="shared" si="4"/>
        <v>2.3653676278422777</v>
      </c>
    </row>
    <row r="23" spans="1:11">
      <c r="A23" s="69" t="s">
        <v>112</v>
      </c>
      <c r="B23" s="109">
        <v>2.0000000000000001E-4</v>
      </c>
      <c r="C23" s="101">
        <f>IFERROR($B23/C4,0)</f>
        <v>0</v>
      </c>
      <c r="D23" s="102">
        <f>IFERROR($B23/D4,0)</f>
        <v>6.6723744292237446E-9</v>
      </c>
      <c r="E23" s="103">
        <f t="shared" si="3"/>
        <v>6.6723744292237446E-9</v>
      </c>
      <c r="F23" s="101">
        <f>IFERROR($B23/F4,0)</f>
        <v>0</v>
      </c>
      <c r="G23" s="102">
        <f>IFERROR($B23/G4,0)</f>
        <v>1.8033444403307402E-7</v>
      </c>
      <c r="H23" s="103">
        <f t="shared" si="4"/>
        <v>1.8033444403307402E-7</v>
      </c>
    </row>
    <row r="24" spans="1:11">
      <c r="A24" s="69" t="s">
        <v>113</v>
      </c>
      <c r="B24" s="109">
        <v>0.99999979999999999</v>
      </c>
      <c r="C24" s="101">
        <f>IFERROR($B24/C6,0)</f>
        <v>1.8275036344991995E-2</v>
      </c>
      <c r="D24" s="102">
        <f>IFERROR($B24/D6,0)</f>
        <v>0.37899079178173511</v>
      </c>
      <c r="E24" s="103">
        <f t="shared" si="3"/>
        <v>0.39726582812672712</v>
      </c>
      <c r="F24" s="101">
        <f>IFERROR($B24/F6,0)</f>
        <v>0.49391990121599938</v>
      </c>
      <c r="G24" s="102">
        <f>IFERROR($B24/G6,0)</f>
        <v>10.242994372479318</v>
      </c>
      <c r="H24" s="103">
        <f t="shared" si="4"/>
        <v>10.736914273695318</v>
      </c>
    </row>
    <row r="25" spans="1:11">
      <c r="A25" s="69" t="s">
        <v>114</v>
      </c>
      <c r="B25" s="109">
        <v>1.9999999999999999E-7</v>
      </c>
      <c r="C25" s="101">
        <f>IFERROR($B25/C14,0)</f>
        <v>0</v>
      </c>
      <c r="D25" s="102">
        <f>IFERROR($B25/D14,0)</f>
        <v>3.8646392694063925E-11</v>
      </c>
      <c r="E25" s="103">
        <f t="shared" si="3"/>
        <v>3.8646392694063925E-11</v>
      </c>
      <c r="F25" s="101">
        <f>IFERROR($B25/F14,0)</f>
        <v>0</v>
      </c>
      <c r="G25" s="102">
        <f>IFERROR($B25/G14,0)</f>
        <v>1.0444970998395646E-9</v>
      </c>
      <c r="H25" s="103">
        <f t="shared" si="4"/>
        <v>1.0444970998395646E-9</v>
      </c>
    </row>
    <row r="26" spans="1:11">
      <c r="A26" s="69" t="s">
        <v>115</v>
      </c>
      <c r="B26" s="109">
        <v>0.99979000004200003</v>
      </c>
      <c r="C26" s="101">
        <f>IFERROR($B26/C11,0)</f>
        <v>0</v>
      </c>
      <c r="D26" s="102">
        <f>IFERROR($B26/D11,0)</f>
        <v>2.1000223730790867E-5</v>
      </c>
      <c r="E26" s="103">
        <f t="shared" si="3"/>
        <v>2.1000223730790867E-5</v>
      </c>
      <c r="F26" s="101">
        <f>IFERROR($B26/F11,0)</f>
        <v>0</v>
      </c>
      <c r="G26" s="102">
        <f>IFERROR($B26/G11,0)</f>
        <v>5.6757361434569859E-4</v>
      </c>
      <c r="H26" s="103">
        <f t="shared" si="4"/>
        <v>5.6757361434569859E-4</v>
      </c>
    </row>
    <row r="27" spans="1:11">
      <c r="A27" s="69" t="s">
        <v>116</v>
      </c>
      <c r="B27" s="109">
        <v>2.0999995799999999E-4</v>
      </c>
      <c r="C27" s="101">
        <f>IFERROR($B27/C17,0)</f>
        <v>0</v>
      </c>
      <c r="D27" s="102">
        <f>IFERROR($B27/D17,0)</f>
        <v>1.4796654574915065E-4</v>
      </c>
      <c r="E27" s="103">
        <f t="shared" si="3"/>
        <v>1.4796654574915065E-4</v>
      </c>
      <c r="F27" s="101">
        <f>IFERROR($B27/F17,0)</f>
        <v>0</v>
      </c>
      <c r="G27" s="102">
        <f>IFERROR($B27/G17,0)</f>
        <v>3.9990958310581219E-3</v>
      </c>
      <c r="H27" s="103">
        <f t="shared" si="4"/>
        <v>3.9990958310581219E-3</v>
      </c>
    </row>
    <row r="28" spans="1:11">
      <c r="A28" s="69" t="s">
        <v>117</v>
      </c>
      <c r="B28" s="109">
        <v>1</v>
      </c>
      <c r="C28" s="101">
        <f>IFERROR($B28/C8,0)</f>
        <v>113.56632</v>
      </c>
      <c r="D28" s="102">
        <f>IFERROR($B28/D8,0)</f>
        <v>5.7916210045662103E-4</v>
      </c>
      <c r="E28" s="103">
        <f t="shared" si="3"/>
        <v>113.56689916210046</v>
      </c>
      <c r="F28" s="101">
        <f>IFERROR($B28/F8,0)</f>
        <v>3069.3599999999969</v>
      </c>
      <c r="G28" s="102">
        <f>IFERROR($B28/G8,0)</f>
        <v>1.5653029742070824E-2</v>
      </c>
      <c r="H28" s="103">
        <f t="shared" si="4"/>
        <v>3069.3756530297392</v>
      </c>
    </row>
    <row r="29" spans="1:11">
      <c r="A29" s="69" t="s">
        <v>118</v>
      </c>
      <c r="B29" s="109">
        <v>1</v>
      </c>
      <c r="C29" s="101">
        <f>IFERROR($B29/C5,0)</f>
        <v>0.21375269999999999</v>
      </c>
      <c r="D29" s="102">
        <f>IFERROR($B29/D5,0)</f>
        <v>9.3680136986301378E-3</v>
      </c>
      <c r="E29" s="103">
        <f t="shared" si="3"/>
        <v>0.22312071369863012</v>
      </c>
      <c r="F29" s="101">
        <f>IFERROR($B29/F5,0)</f>
        <v>5.7770999999999937</v>
      </c>
      <c r="G29" s="102">
        <f>IFERROR($B29/G5,0)</f>
        <v>0.25318955942243593</v>
      </c>
      <c r="H29" s="103">
        <f t="shared" si="4"/>
        <v>6.0302895594224299</v>
      </c>
    </row>
    <row r="30" spans="1:11">
      <c r="A30" s="69" t="s">
        <v>119</v>
      </c>
      <c r="B30" s="109">
        <v>1.9000000000000001E-8</v>
      </c>
      <c r="C30" s="101">
        <f>IFERROR($B30/C7,0)</f>
        <v>0</v>
      </c>
      <c r="D30" s="102">
        <f>IFERROR($B30/D7,0)</f>
        <v>7.5557968036529693E-10</v>
      </c>
      <c r="E30" s="103">
        <f t="shared" si="3"/>
        <v>7.5557968036529693E-10</v>
      </c>
      <c r="F30" s="101">
        <f>IFERROR($B30/F7,0)</f>
        <v>0</v>
      </c>
      <c r="G30" s="102">
        <f>IFERROR($B30/G7,0)</f>
        <v>2.04210724423053E-8</v>
      </c>
      <c r="H30" s="103">
        <f t="shared" si="4"/>
        <v>2.04210724423053E-8</v>
      </c>
    </row>
    <row r="31" spans="1:11">
      <c r="A31" s="69" t="s">
        <v>120</v>
      </c>
      <c r="B31" s="109">
        <v>1</v>
      </c>
      <c r="C31" s="101">
        <f>IFERROR($B31/C10,0)</f>
        <v>197.4357</v>
      </c>
      <c r="D31" s="102">
        <f>IFERROR($B31/D10,0)</f>
        <v>2.4607716894977169E-6</v>
      </c>
      <c r="E31" s="103">
        <f t="shared" si="3"/>
        <v>197.43570246077169</v>
      </c>
      <c r="F31" s="101">
        <f>IFERROR($B31/F10,0)</f>
        <v>5336.099999999994</v>
      </c>
      <c r="G31" s="102">
        <f>IFERROR($B31/G10,0)</f>
        <v>6.6507342959397689E-5</v>
      </c>
      <c r="H31" s="103">
        <f t="shared" si="4"/>
        <v>5336.100066507337</v>
      </c>
    </row>
    <row r="32" spans="1:11" ht="15.75" thickBot="1">
      <c r="A32" s="74" t="s">
        <v>121</v>
      </c>
      <c r="B32" s="110">
        <v>1.339E-6</v>
      </c>
      <c r="C32" s="104">
        <f>IFERROR($B32/C16,0)</f>
        <v>0</v>
      </c>
      <c r="D32" s="105">
        <f>IFERROR($B32/D16,0)</f>
        <v>2.1871189315068491E-8</v>
      </c>
      <c r="E32" s="106">
        <f t="shared" si="3"/>
        <v>2.1871189315068491E-8</v>
      </c>
      <c r="F32" s="104">
        <f>IFERROR($B32/F16,0)</f>
        <v>0</v>
      </c>
      <c r="G32" s="105">
        <f>IFERROR($B32/G16,0)</f>
        <v>5.9111322473158029E-7</v>
      </c>
      <c r="H32" s="106">
        <f t="shared" si="4"/>
        <v>5.9111322473158029E-7</v>
      </c>
    </row>
  </sheetData>
  <mergeCells count="3">
    <mergeCell ref="C1:E1"/>
    <mergeCell ref="F1:H1"/>
    <mergeCell ref="I1:K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760B9-23DF-4080-B601-5D7E0DC0308A}">
  <dimension ref="A1:L32"/>
  <sheetViews>
    <sheetView zoomScaleNormal="100" workbookViewId="0">
      <pane xSplit="2" ySplit="3" topLeftCell="C4" activePane="bottomRight" state="frozen"/>
      <selection activeCell="B2" sqref="B2"/>
      <selection pane="topRight" activeCell="B2" sqref="B2"/>
      <selection pane="bottomLeft" activeCell="B2" sqref="B2"/>
      <selection pane="bottomRight" activeCell="C4" sqref="C4"/>
    </sheetView>
  </sheetViews>
  <sheetFormatPr defaultRowHeight="15"/>
  <cols>
    <col min="1" max="1" width="10.28515625" style="33" bestFit="1" customWidth="1"/>
    <col min="2" max="2" width="12" style="33" bestFit="1" customWidth="1"/>
    <col min="3" max="3" width="11.42578125" style="6" bestFit="1" customWidth="1"/>
    <col min="4" max="4" width="11.5703125" style="6" bestFit="1" customWidth="1"/>
    <col min="5" max="5" width="11.140625" style="6" bestFit="1" customWidth="1"/>
    <col min="6" max="6" width="11.42578125" style="6" bestFit="1" customWidth="1"/>
    <col min="7" max="7" width="11.5703125" style="6" bestFit="1" customWidth="1"/>
    <col min="8" max="8" width="11.140625" style="6" bestFit="1" customWidth="1"/>
    <col min="9" max="9" width="11.42578125" style="6" bestFit="1" customWidth="1"/>
    <col min="10" max="10" width="11.5703125" style="6" bestFit="1" customWidth="1"/>
    <col min="11" max="11" width="11.140625" style="6" bestFit="1" customWidth="1"/>
    <col min="12" max="12" width="13.7109375" style="6" bestFit="1" customWidth="1"/>
    <col min="13" max="256" width="8.85546875" style="6"/>
    <col min="257" max="257" width="11.85546875" style="6" bestFit="1" customWidth="1"/>
    <col min="258" max="258" width="7.5703125" style="6" customWidth="1"/>
    <col min="259" max="259" width="13" style="6" bestFit="1" customWidth="1"/>
    <col min="260" max="260" width="13.140625" style="6" bestFit="1" customWidth="1"/>
    <col min="261" max="261" width="12.7109375" style="6" bestFit="1" customWidth="1"/>
    <col min="262" max="262" width="13" style="6" bestFit="1" customWidth="1"/>
    <col min="263" max="263" width="13.140625" style="6" bestFit="1" customWidth="1"/>
    <col min="264" max="264" width="12.7109375" style="6" bestFit="1" customWidth="1"/>
    <col min="265" max="265" width="13" style="6" bestFit="1" customWidth="1"/>
    <col min="266" max="266" width="13.140625" style="6" bestFit="1" customWidth="1"/>
    <col min="267" max="267" width="12.7109375" style="6" bestFit="1" customWidth="1"/>
    <col min="268" max="512" width="8.85546875" style="6"/>
    <col min="513" max="513" width="11.85546875" style="6" bestFit="1" customWidth="1"/>
    <col min="514" max="514" width="7.5703125" style="6" customWidth="1"/>
    <col min="515" max="515" width="13" style="6" bestFit="1" customWidth="1"/>
    <col min="516" max="516" width="13.140625" style="6" bestFit="1" customWidth="1"/>
    <col min="517" max="517" width="12.7109375" style="6" bestFit="1" customWidth="1"/>
    <col min="518" max="518" width="13" style="6" bestFit="1" customWidth="1"/>
    <col min="519" max="519" width="13.140625" style="6" bestFit="1" customWidth="1"/>
    <col min="520" max="520" width="12.7109375" style="6" bestFit="1" customWidth="1"/>
    <col min="521" max="521" width="13" style="6" bestFit="1" customWidth="1"/>
    <col min="522" max="522" width="13.140625" style="6" bestFit="1" customWidth="1"/>
    <col min="523" max="523" width="12.7109375" style="6" bestFit="1" customWidth="1"/>
    <col min="524" max="768" width="8.85546875" style="6"/>
    <col min="769" max="769" width="11.85546875" style="6" bestFit="1" customWidth="1"/>
    <col min="770" max="770" width="7.5703125" style="6" customWidth="1"/>
    <col min="771" max="771" width="13" style="6" bestFit="1" customWidth="1"/>
    <col min="772" max="772" width="13.140625" style="6" bestFit="1" customWidth="1"/>
    <col min="773" max="773" width="12.7109375" style="6" bestFit="1" customWidth="1"/>
    <col min="774" max="774" width="13" style="6" bestFit="1" customWidth="1"/>
    <col min="775" max="775" width="13.140625" style="6" bestFit="1" customWidth="1"/>
    <col min="776" max="776" width="12.7109375" style="6" bestFit="1" customWidth="1"/>
    <col min="777" max="777" width="13" style="6" bestFit="1" customWidth="1"/>
    <col min="778" max="778" width="13.140625" style="6" bestFit="1" customWidth="1"/>
    <col min="779" max="779" width="12.7109375" style="6" bestFit="1" customWidth="1"/>
    <col min="780" max="1024" width="8.85546875" style="6"/>
    <col min="1025" max="1025" width="11.85546875" style="6" bestFit="1" customWidth="1"/>
    <col min="1026" max="1026" width="7.5703125" style="6" customWidth="1"/>
    <col min="1027" max="1027" width="13" style="6" bestFit="1" customWidth="1"/>
    <col min="1028" max="1028" width="13.140625" style="6" bestFit="1" customWidth="1"/>
    <col min="1029" max="1029" width="12.7109375" style="6" bestFit="1" customWidth="1"/>
    <col min="1030" max="1030" width="13" style="6" bestFit="1" customWidth="1"/>
    <col min="1031" max="1031" width="13.140625" style="6" bestFit="1" customWidth="1"/>
    <col min="1032" max="1032" width="12.7109375" style="6" bestFit="1" customWidth="1"/>
    <col min="1033" max="1033" width="13" style="6" bestFit="1" customWidth="1"/>
    <col min="1034" max="1034" width="13.140625" style="6" bestFit="1" customWidth="1"/>
    <col min="1035" max="1035" width="12.7109375" style="6" bestFit="1" customWidth="1"/>
    <col min="1036" max="1280" width="8.85546875" style="6"/>
    <col min="1281" max="1281" width="11.85546875" style="6" bestFit="1" customWidth="1"/>
    <col min="1282" max="1282" width="7.5703125" style="6" customWidth="1"/>
    <col min="1283" max="1283" width="13" style="6" bestFit="1" customWidth="1"/>
    <col min="1284" max="1284" width="13.140625" style="6" bestFit="1" customWidth="1"/>
    <col min="1285" max="1285" width="12.7109375" style="6" bestFit="1" customWidth="1"/>
    <col min="1286" max="1286" width="13" style="6" bestFit="1" customWidth="1"/>
    <col min="1287" max="1287" width="13.140625" style="6" bestFit="1" customWidth="1"/>
    <col min="1288" max="1288" width="12.7109375" style="6" bestFit="1" customWidth="1"/>
    <col min="1289" max="1289" width="13" style="6" bestFit="1" customWidth="1"/>
    <col min="1290" max="1290" width="13.140625" style="6" bestFit="1" customWidth="1"/>
    <col min="1291" max="1291" width="12.7109375" style="6" bestFit="1" customWidth="1"/>
    <col min="1292" max="1536" width="8.85546875" style="6"/>
    <col min="1537" max="1537" width="11.85546875" style="6" bestFit="1" customWidth="1"/>
    <col min="1538" max="1538" width="7.5703125" style="6" customWidth="1"/>
    <col min="1539" max="1539" width="13" style="6" bestFit="1" customWidth="1"/>
    <col min="1540" max="1540" width="13.140625" style="6" bestFit="1" customWidth="1"/>
    <col min="1541" max="1541" width="12.7109375" style="6" bestFit="1" customWidth="1"/>
    <col min="1542" max="1542" width="13" style="6" bestFit="1" customWidth="1"/>
    <col min="1543" max="1543" width="13.140625" style="6" bestFit="1" customWidth="1"/>
    <col min="1544" max="1544" width="12.7109375" style="6" bestFit="1" customWidth="1"/>
    <col min="1545" max="1545" width="13" style="6" bestFit="1" customWidth="1"/>
    <col min="1546" max="1546" width="13.140625" style="6" bestFit="1" customWidth="1"/>
    <col min="1547" max="1547" width="12.7109375" style="6" bestFit="1" customWidth="1"/>
    <col min="1548" max="1792" width="8.85546875" style="6"/>
    <col min="1793" max="1793" width="11.85546875" style="6" bestFit="1" customWidth="1"/>
    <col min="1794" max="1794" width="7.5703125" style="6" customWidth="1"/>
    <col min="1795" max="1795" width="13" style="6" bestFit="1" customWidth="1"/>
    <col min="1796" max="1796" width="13.140625" style="6" bestFit="1" customWidth="1"/>
    <col min="1797" max="1797" width="12.7109375" style="6" bestFit="1" customWidth="1"/>
    <col min="1798" max="1798" width="13" style="6" bestFit="1" customWidth="1"/>
    <col min="1799" max="1799" width="13.140625" style="6" bestFit="1" customWidth="1"/>
    <col min="1800" max="1800" width="12.7109375" style="6" bestFit="1" customWidth="1"/>
    <col min="1801" max="1801" width="13" style="6" bestFit="1" customWidth="1"/>
    <col min="1802" max="1802" width="13.140625" style="6" bestFit="1" customWidth="1"/>
    <col min="1803" max="1803" width="12.7109375" style="6" bestFit="1" customWidth="1"/>
    <col min="1804" max="2048" width="8.85546875" style="6"/>
    <col min="2049" max="2049" width="11.85546875" style="6" bestFit="1" customWidth="1"/>
    <col min="2050" max="2050" width="7.5703125" style="6" customWidth="1"/>
    <col min="2051" max="2051" width="13" style="6" bestFit="1" customWidth="1"/>
    <col min="2052" max="2052" width="13.140625" style="6" bestFit="1" customWidth="1"/>
    <col min="2053" max="2053" width="12.7109375" style="6" bestFit="1" customWidth="1"/>
    <col min="2054" max="2054" width="13" style="6" bestFit="1" customWidth="1"/>
    <col min="2055" max="2055" width="13.140625" style="6" bestFit="1" customWidth="1"/>
    <col min="2056" max="2056" width="12.7109375" style="6" bestFit="1" customWidth="1"/>
    <col min="2057" max="2057" width="13" style="6" bestFit="1" customWidth="1"/>
    <col min="2058" max="2058" width="13.140625" style="6" bestFit="1" customWidth="1"/>
    <col min="2059" max="2059" width="12.7109375" style="6" bestFit="1" customWidth="1"/>
    <col min="2060" max="2304" width="8.85546875" style="6"/>
    <col min="2305" max="2305" width="11.85546875" style="6" bestFit="1" customWidth="1"/>
    <col min="2306" max="2306" width="7.5703125" style="6" customWidth="1"/>
    <col min="2307" max="2307" width="13" style="6" bestFit="1" customWidth="1"/>
    <col min="2308" max="2308" width="13.140625" style="6" bestFit="1" customWidth="1"/>
    <col min="2309" max="2309" width="12.7109375" style="6" bestFit="1" customWidth="1"/>
    <col min="2310" max="2310" width="13" style="6" bestFit="1" customWidth="1"/>
    <col min="2311" max="2311" width="13.140625" style="6" bestFit="1" customWidth="1"/>
    <col min="2312" max="2312" width="12.7109375" style="6" bestFit="1" customWidth="1"/>
    <col min="2313" max="2313" width="13" style="6" bestFit="1" customWidth="1"/>
    <col min="2314" max="2314" width="13.140625" style="6" bestFit="1" customWidth="1"/>
    <col min="2315" max="2315" width="12.7109375" style="6" bestFit="1" customWidth="1"/>
    <col min="2316" max="2560" width="8.85546875" style="6"/>
    <col min="2561" max="2561" width="11.85546875" style="6" bestFit="1" customWidth="1"/>
    <col min="2562" max="2562" width="7.5703125" style="6" customWidth="1"/>
    <col min="2563" max="2563" width="13" style="6" bestFit="1" customWidth="1"/>
    <col min="2564" max="2564" width="13.140625" style="6" bestFit="1" customWidth="1"/>
    <col min="2565" max="2565" width="12.7109375" style="6" bestFit="1" customWidth="1"/>
    <col min="2566" max="2566" width="13" style="6" bestFit="1" customWidth="1"/>
    <col min="2567" max="2567" width="13.140625" style="6" bestFit="1" customWidth="1"/>
    <col min="2568" max="2568" width="12.7109375" style="6" bestFit="1" customWidth="1"/>
    <col min="2569" max="2569" width="13" style="6" bestFit="1" customWidth="1"/>
    <col min="2570" max="2570" width="13.140625" style="6" bestFit="1" customWidth="1"/>
    <col min="2571" max="2571" width="12.7109375" style="6" bestFit="1" customWidth="1"/>
    <col min="2572" max="2816" width="8.85546875" style="6"/>
    <col min="2817" max="2817" width="11.85546875" style="6" bestFit="1" customWidth="1"/>
    <col min="2818" max="2818" width="7.5703125" style="6" customWidth="1"/>
    <col min="2819" max="2819" width="13" style="6" bestFit="1" customWidth="1"/>
    <col min="2820" max="2820" width="13.140625" style="6" bestFit="1" customWidth="1"/>
    <col min="2821" max="2821" width="12.7109375" style="6" bestFit="1" customWidth="1"/>
    <col min="2822" max="2822" width="13" style="6" bestFit="1" customWidth="1"/>
    <col min="2823" max="2823" width="13.140625" style="6" bestFit="1" customWidth="1"/>
    <col min="2824" max="2824" width="12.7109375" style="6" bestFit="1" customWidth="1"/>
    <col min="2825" max="2825" width="13" style="6" bestFit="1" customWidth="1"/>
    <col min="2826" max="2826" width="13.140625" style="6" bestFit="1" customWidth="1"/>
    <col min="2827" max="2827" width="12.7109375" style="6" bestFit="1" customWidth="1"/>
    <col min="2828" max="3072" width="8.85546875" style="6"/>
    <col min="3073" max="3073" width="11.85546875" style="6" bestFit="1" customWidth="1"/>
    <col min="3074" max="3074" width="7.5703125" style="6" customWidth="1"/>
    <col min="3075" max="3075" width="13" style="6" bestFit="1" customWidth="1"/>
    <col min="3076" max="3076" width="13.140625" style="6" bestFit="1" customWidth="1"/>
    <col min="3077" max="3077" width="12.7109375" style="6" bestFit="1" customWidth="1"/>
    <col min="3078" max="3078" width="13" style="6" bestFit="1" customWidth="1"/>
    <col min="3079" max="3079" width="13.140625" style="6" bestFit="1" customWidth="1"/>
    <col min="3080" max="3080" width="12.7109375" style="6" bestFit="1" customWidth="1"/>
    <col min="3081" max="3081" width="13" style="6" bestFit="1" customWidth="1"/>
    <col min="3082" max="3082" width="13.140625" style="6" bestFit="1" customWidth="1"/>
    <col min="3083" max="3083" width="12.7109375" style="6" bestFit="1" customWidth="1"/>
    <col min="3084" max="3328" width="8.85546875" style="6"/>
    <col min="3329" max="3329" width="11.85546875" style="6" bestFit="1" customWidth="1"/>
    <col min="3330" max="3330" width="7.5703125" style="6" customWidth="1"/>
    <col min="3331" max="3331" width="13" style="6" bestFit="1" customWidth="1"/>
    <col min="3332" max="3332" width="13.140625" style="6" bestFit="1" customWidth="1"/>
    <col min="3333" max="3333" width="12.7109375" style="6" bestFit="1" customWidth="1"/>
    <col min="3334" max="3334" width="13" style="6" bestFit="1" customWidth="1"/>
    <col min="3335" max="3335" width="13.140625" style="6" bestFit="1" customWidth="1"/>
    <col min="3336" max="3336" width="12.7109375" style="6" bestFit="1" customWidth="1"/>
    <col min="3337" max="3337" width="13" style="6" bestFit="1" customWidth="1"/>
    <col min="3338" max="3338" width="13.140625" style="6" bestFit="1" customWidth="1"/>
    <col min="3339" max="3339" width="12.7109375" style="6" bestFit="1" customWidth="1"/>
    <col min="3340" max="3584" width="8.85546875" style="6"/>
    <col min="3585" max="3585" width="11.85546875" style="6" bestFit="1" customWidth="1"/>
    <col min="3586" max="3586" width="7.5703125" style="6" customWidth="1"/>
    <col min="3587" max="3587" width="13" style="6" bestFit="1" customWidth="1"/>
    <col min="3588" max="3588" width="13.140625" style="6" bestFit="1" customWidth="1"/>
    <col min="3589" max="3589" width="12.7109375" style="6" bestFit="1" customWidth="1"/>
    <col min="3590" max="3590" width="13" style="6" bestFit="1" customWidth="1"/>
    <col min="3591" max="3591" width="13.140625" style="6" bestFit="1" customWidth="1"/>
    <col min="3592" max="3592" width="12.7109375" style="6" bestFit="1" customWidth="1"/>
    <col min="3593" max="3593" width="13" style="6" bestFit="1" customWidth="1"/>
    <col min="3594" max="3594" width="13.140625" style="6" bestFit="1" customWidth="1"/>
    <col min="3595" max="3595" width="12.7109375" style="6" bestFit="1" customWidth="1"/>
    <col min="3596" max="3840" width="8.85546875" style="6"/>
    <col min="3841" max="3841" width="11.85546875" style="6" bestFit="1" customWidth="1"/>
    <col min="3842" max="3842" width="7.5703125" style="6" customWidth="1"/>
    <col min="3843" max="3843" width="13" style="6" bestFit="1" customWidth="1"/>
    <col min="3844" max="3844" width="13.140625" style="6" bestFit="1" customWidth="1"/>
    <col min="3845" max="3845" width="12.7109375" style="6" bestFit="1" customWidth="1"/>
    <col min="3846" max="3846" width="13" style="6" bestFit="1" customWidth="1"/>
    <col min="3847" max="3847" width="13.140625" style="6" bestFit="1" customWidth="1"/>
    <col min="3848" max="3848" width="12.7109375" style="6" bestFit="1" customWidth="1"/>
    <col min="3849" max="3849" width="13" style="6" bestFit="1" customWidth="1"/>
    <col min="3850" max="3850" width="13.140625" style="6" bestFit="1" customWidth="1"/>
    <col min="3851" max="3851" width="12.7109375" style="6" bestFit="1" customWidth="1"/>
    <col min="3852" max="4096" width="8.85546875" style="6"/>
    <col min="4097" max="4097" width="11.85546875" style="6" bestFit="1" customWidth="1"/>
    <col min="4098" max="4098" width="7.5703125" style="6" customWidth="1"/>
    <col min="4099" max="4099" width="13" style="6" bestFit="1" customWidth="1"/>
    <col min="4100" max="4100" width="13.140625" style="6" bestFit="1" customWidth="1"/>
    <col min="4101" max="4101" width="12.7109375" style="6" bestFit="1" customWidth="1"/>
    <col min="4102" max="4102" width="13" style="6" bestFit="1" customWidth="1"/>
    <col min="4103" max="4103" width="13.140625" style="6" bestFit="1" customWidth="1"/>
    <col min="4104" max="4104" width="12.7109375" style="6" bestFit="1" customWidth="1"/>
    <col min="4105" max="4105" width="13" style="6" bestFit="1" customWidth="1"/>
    <col min="4106" max="4106" width="13.140625" style="6" bestFit="1" customWidth="1"/>
    <col min="4107" max="4107" width="12.7109375" style="6" bestFit="1" customWidth="1"/>
    <col min="4108" max="4352" width="8.85546875" style="6"/>
    <col min="4353" max="4353" width="11.85546875" style="6" bestFit="1" customWidth="1"/>
    <col min="4354" max="4354" width="7.5703125" style="6" customWidth="1"/>
    <col min="4355" max="4355" width="13" style="6" bestFit="1" customWidth="1"/>
    <col min="4356" max="4356" width="13.140625" style="6" bestFit="1" customWidth="1"/>
    <col min="4357" max="4357" width="12.7109375" style="6" bestFit="1" customWidth="1"/>
    <col min="4358" max="4358" width="13" style="6" bestFit="1" customWidth="1"/>
    <col min="4359" max="4359" width="13.140625" style="6" bestFit="1" customWidth="1"/>
    <col min="4360" max="4360" width="12.7109375" style="6" bestFit="1" customWidth="1"/>
    <col min="4361" max="4361" width="13" style="6" bestFit="1" customWidth="1"/>
    <col min="4362" max="4362" width="13.140625" style="6" bestFit="1" customWidth="1"/>
    <col min="4363" max="4363" width="12.7109375" style="6" bestFit="1" customWidth="1"/>
    <col min="4364" max="4608" width="8.85546875" style="6"/>
    <col min="4609" max="4609" width="11.85546875" style="6" bestFit="1" customWidth="1"/>
    <col min="4610" max="4610" width="7.5703125" style="6" customWidth="1"/>
    <col min="4611" max="4611" width="13" style="6" bestFit="1" customWidth="1"/>
    <col min="4612" max="4612" width="13.140625" style="6" bestFit="1" customWidth="1"/>
    <col min="4613" max="4613" width="12.7109375" style="6" bestFit="1" customWidth="1"/>
    <col min="4614" max="4614" width="13" style="6" bestFit="1" customWidth="1"/>
    <col min="4615" max="4615" width="13.140625" style="6" bestFit="1" customWidth="1"/>
    <col min="4616" max="4616" width="12.7109375" style="6" bestFit="1" customWidth="1"/>
    <col min="4617" max="4617" width="13" style="6" bestFit="1" customWidth="1"/>
    <col min="4618" max="4618" width="13.140625" style="6" bestFit="1" customWidth="1"/>
    <col min="4619" max="4619" width="12.7109375" style="6" bestFit="1" customWidth="1"/>
    <col min="4620" max="4864" width="8.85546875" style="6"/>
    <col min="4865" max="4865" width="11.85546875" style="6" bestFit="1" customWidth="1"/>
    <col min="4866" max="4866" width="7.5703125" style="6" customWidth="1"/>
    <col min="4867" max="4867" width="13" style="6" bestFit="1" customWidth="1"/>
    <col min="4868" max="4868" width="13.140625" style="6" bestFit="1" customWidth="1"/>
    <col min="4869" max="4869" width="12.7109375" style="6" bestFit="1" customWidth="1"/>
    <col min="4870" max="4870" width="13" style="6" bestFit="1" customWidth="1"/>
    <col min="4871" max="4871" width="13.140625" style="6" bestFit="1" customWidth="1"/>
    <col min="4872" max="4872" width="12.7109375" style="6" bestFit="1" customWidth="1"/>
    <col min="4873" max="4873" width="13" style="6" bestFit="1" customWidth="1"/>
    <col min="4874" max="4874" width="13.140625" style="6" bestFit="1" customWidth="1"/>
    <col min="4875" max="4875" width="12.7109375" style="6" bestFit="1" customWidth="1"/>
    <col min="4876" max="5120" width="8.85546875" style="6"/>
    <col min="5121" max="5121" width="11.85546875" style="6" bestFit="1" customWidth="1"/>
    <col min="5122" max="5122" width="7.5703125" style="6" customWidth="1"/>
    <col min="5123" max="5123" width="13" style="6" bestFit="1" customWidth="1"/>
    <col min="5124" max="5124" width="13.140625" style="6" bestFit="1" customWidth="1"/>
    <col min="5125" max="5125" width="12.7109375" style="6" bestFit="1" customWidth="1"/>
    <col min="5126" max="5126" width="13" style="6" bestFit="1" customWidth="1"/>
    <col min="5127" max="5127" width="13.140625" style="6" bestFit="1" customWidth="1"/>
    <col min="5128" max="5128" width="12.7109375" style="6" bestFit="1" customWidth="1"/>
    <col min="5129" max="5129" width="13" style="6" bestFit="1" customWidth="1"/>
    <col min="5130" max="5130" width="13.140625" style="6" bestFit="1" customWidth="1"/>
    <col min="5131" max="5131" width="12.7109375" style="6" bestFit="1" customWidth="1"/>
    <col min="5132" max="5376" width="8.85546875" style="6"/>
    <col min="5377" max="5377" width="11.85546875" style="6" bestFit="1" customWidth="1"/>
    <col min="5378" max="5378" width="7.5703125" style="6" customWidth="1"/>
    <col min="5379" max="5379" width="13" style="6" bestFit="1" customWidth="1"/>
    <col min="5380" max="5380" width="13.140625" style="6" bestFit="1" customWidth="1"/>
    <col min="5381" max="5381" width="12.7109375" style="6" bestFit="1" customWidth="1"/>
    <col min="5382" max="5382" width="13" style="6" bestFit="1" customWidth="1"/>
    <col min="5383" max="5383" width="13.140625" style="6" bestFit="1" customWidth="1"/>
    <col min="5384" max="5384" width="12.7109375" style="6" bestFit="1" customWidth="1"/>
    <col min="5385" max="5385" width="13" style="6" bestFit="1" customWidth="1"/>
    <col min="5386" max="5386" width="13.140625" style="6" bestFit="1" customWidth="1"/>
    <col min="5387" max="5387" width="12.7109375" style="6" bestFit="1" customWidth="1"/>
    <col min="5388" max="5632" width="8.85546875" style="6"/>
    <col min="5633" max="5633" width="11.85546875" style="6" bestFit="1" customWidth="1"/>
    <col min="5634" max="5634" width="7.5703125" style="6" customWidth="1"/>
    <col min="5635" max="5635" width="13" style="6" bestFit="1" customWidth="1"/>
    <col min="5636" max="5636" width="13.140625" style="6" bestFit="1" customWidth="1"/>
    <col min="5637" max="5637" width="12.7109375" style="6" bestFit="1" customWidth="1"/>
    <col min="5638" max="5638" width="13" style="6" bestFit="1" customWidth="1"/>
    <col min="5639" max="5639" width="13.140625" style="6" bestFit="1" customWidth="1"/>
    <col min="5640" max="5640" width="12.7109375" style="6" bestFit="1" customWidth="1"/>
    <col min="5641" max="5641" width="13" style="6" bestFit="1" customWidth="1"/>
    <col min="5642" max="5642" width="13.140625" style="6" bestFit="1" customWidth="1"/>
    <col min="5643" max="5643" width="12.7109375" style="6" bestFit="1" customWidth="1"/>
    <col min="5644" max="5888" width="8.85546875" style="6"/>
    <col min="5889" max="5889" width="11.85546875" style="6" bestFit="1" customWidth="1"/>
    <col min="5890" max="5890" width="7.5703125" style="6" customWidth="1"/>
    <col min="5891" max="5891" width="13" style="6" bestFit="1" customWidth="1"/>
    <col min="5892" max="5892" width="13.140625" style="6" bestFit="1" customWidth="1"/>
    <col min="5893" max="5893" width="12.7109375" style="6" bestFit="1" customWidth="1"/>
    <col min="5894" max="5894" width="13" style="6" bestFit="1" customWidth="1"/>
    <col min="5895" max="5895" width="13.140625" style="6" bestFit="1" customWidth="1"/>
    <col min="5896" max="5896" width="12.7109375" style="6" bestFit="1" customWidth="1"/>
    <col min="5897" max="5897" width="13" style="6" bestFit="1" customWidth="1"/>
    <col min="5898" max="5898" width="13.140625" style="6" bestFit="1" customWidth="1"/>
    <col min="5899" max="5899" width="12.7109375" style="6" bestFit="1" customWidth="1"/>
    <col min="5900" max="6144" width="8.85546875" style="6"/>
    <col min="6145" max="6145" width="11.85546875" style="6" bestFit="1" customWidth="1"/>
    <col min="6146" max="6146" width="7.5703125" style="6" customWidth="1"/>
    <col min="6147" max="6147" width="13" style="6" bestFit="1" customWidth="1"/>
    <col min="6148" max="6148" width="13.140625" style="6" bestFit="1" customWidth="1"/>
    <col min="6149" max="6149" width="12.7109375" style="6" bestFit="1" customWidth="1"/>
    <col min="6150" max="6150" width="13" style="6" bestFit="1" customWidth="1"/>
    <col min="6151" max="6151" width="13.140625" style="6" bestFit="1" customWidth="1"/>
    <col min="6152" max="6152" width="12.7109375" style="6" bestFit="1" customWidth="1"/>
    <col min="6153" max="6153" width="13" style="6" bestFit="1" customWidth="1"/>
    <col min="6154" max="6154" width="13.140625" style="6" bestFit="1" customWidth="1"/>
    <col min="6155" max="6155" width="12.7109375" style="6" bestFit="1" customWidth="1"/>
    <col min="6156" max="6400" width="8.85546875" style="6"/>
    <col min="6401" max="6401" width="11.85546875" style="6" bestFit="1" customWidth="1"/>
    <col min="6402" max="6402" width="7.5703125" style="6" customWidth="1"/>
    <col min="6403" max="6403" width="13" style="6" bestFit="1" customWidth="1"/>
    <col min="6404" max="6404" width="13.140625" style="6" bestFit="1" customWidth="1"/>
    <col min="6405" max="6405" width="12.7109375" style="6" bestFit="1" customWidth="1"/>
    <col min="6406" max="6406" width="13" style="6" bestFit="1" customWidth="1"/>
    <col min="6407" max="6407" width="13.140625" style="6" bestFit="1" customWidth="1"/>
    <col min="6408" max="6408" width="12.7109375" style="6" bestFit="1" customWidth="1"/>
    <col min="6409" max="6409" width="13" style="6" bestFit="1" customWidth="1"/>
    <col min="6410" max="6410" width="13.140625" style="6" bestFit="1" customWidth="1"/>
    <col min="6411" max="6411" width="12.7109375" style="6" bestFit="1" customWidth="1"/>
    <col min="6412" max="6656" width="8.85546875" style="6"/>
    <col min="6657" max="6657" width="11.85546875" style="6" bestFit="1" customWidth="1"/>
    <col min="6658" max="6658" width="7.5703125" style="6" customWidth="1"/>
    <col min="6659" max="6659" width="13" style="6" bestFit="1" customWidth="1"/>
    <col min="6660" max="6660" width="13.140625" style="6" bestFit="1" customWidth="1"/>
    <col min="6661" max="6661" width="12.7109375" style="6" bestFit="1" customWidth="1"/>
    <col min="6662" max="6662" width="13" style="6" bestFit="1" customWidth="1"/>
    <col min="6663" max="6663" width="13.140625" style="6" bestFit="1" customWidth="1"/>
    <col min="6664" max="6664" width="12.7109375" style="6" bestFit="1" customWidth="1"/>
    <col min="6665" max="6665" width="13" style="6" bestFit="1" customWidth="1"/>
    <col min="6666" max="6666" width="13.140625" style="6" bestFit="1" customWidth="1"/>
    <col min="6667" max="6667" width="12.7109375" style="6" bestFit="1" customWidth="1"/>
    <col min="6668" max="6912" width="8.85546875" style="6"/>
    <col min="6913" max="6913" width="11.85546875" style="6" bestFit="1" customWidth="1"/>
    <col min="6914" max="6914" width="7.5703125" style="6" customWidth="1"/>
    <col min="6915" max="6915" width="13" style="6" bestFit="1" customWidth="1"/>
    <col min="6916" max="6916" width="13.140625" style="6" bestFit="1" customWidth="1"/>
    <col min="6917" max="6917" width="12.7109375" style="6" bestFit="1" customWidth="1"/>
    <col min="6918" max="6918" width="13" style="6" bestFit="1" customWidth="1"/>
    <col min="6919" max="6919" width="13.140625" style="6" bestFit="1" customWidth="1"/>
    <col min="6920" max="6920" width="12.7109375" style="6" bestFit="1" customWidth="1"/>
    <col min="6921" max="6921" width="13" style="6" bestFit="1" customWidth="1"/>
    <col min="6922" max="6922" width="13.140625" style="6" bestFit="1" customWidth="1"/>
    <col min="6923" max="6923" width="12.7109375" style="6" bestFit="1" customWidth="1"/>
    <col min="6924" max="7168" width="8.85546875" style="6"/>
    <col min="7169" max="7169" width="11.85546875" style="6" bestFit="1" customWidth="1"/>
    <col min="7170" max="7170" width="7.5703125" style="6" customWidth="1"/>
    <col min="7171" max="7171" width="13" style="6" bestFit="1" customWidth="1"/>
    <col min="7172" max="7172" width="13.140625" style="6" bestFit="1" customWidth="1"/>
    <col min="7173" max="7173" width="12.7109375" style="6" bestFit="1" customWidth="1"/>
    <col min="7174" max="7174" width="13" style="6" bestFit="1" customWidth="1"/>
    <col min="7175" max="7175" width="13.140625" style="6" bestFit="1" customWidth="1"/>
    <col min="7176" max="7176" width="12.7109375" style="6" bestFit="1" customWidth="1"/>
    <col min="7177" max="7177" width="13" style="6" bestFit="1" customWidth="1"/>
    <col min="7178" max="7178" width="13.140625" style="6" bestFit="1" customWidth="1"/>
    <col min="7179" max="7179" width="12.7109375" style="6" bestFit="1" customWidth="1"/>
    <col min="7180" max="7424" width="8.85546875" style="6"/>
    <col min="7425" max="7425" width="11.85546875" style="6" bestFit="1" customWidth="1"/>
    <col min="7426" max="7426" width="7.5703125" style="6" customWidth="1"/>
    <col min="7427" max="7427" width="13" style="6" bestFit="1" customWidth="1"/>
    <col min="7428" max="7428" width="13.140625" style="6" bestFit="1" customWidth="1"/>
    <col min="7429" max="7429" width="12.7109375" style="6" bestFit="1" customWidth="1"/>
    <col min="7430" max="7430" width="13" style="6" bestFit="1" customWidth="1"/>
    <col min="7431" max="7431" width="13.140625" style="6" bestFit="1" customWidth="1"/>
    <col min="7432" max="7432" width="12.7109375" style="6" bestFit="1" customWidth="1"/>
    <col min="7433" max="7433" width="13" style="6" bestFit="1" customWidth="1"/>
    <col min="7434" max="7434" width="13.140625" style="6" bestFit="1" customWidth="1"/>
    <col min="7435" max="7435" width="12.7109375" style="6" bestFit="1" customWidth="1"/>
    <col min="7436" max="7680" width="8.85546875" style="6"/>
    <col min="7681" max="7681" width="11.85546875" style="6" bestFit="1" customWidth="1"/>
    <col min="7682" max="7682" width="7.5703125" style="6" customWidth="1"/>
    <col min="7683" max="7683" width="13" style="6" bestFit="1" customWidth="1"/>
    <col min="7684" max="7684" width="13.140625" style="6" bestFit="1" customWidth="1"/>
    <col min="7685" max="7685" width="12.7109375" style="6" bestFit="1" customWidth="1"/>
    <col min="7686" max="7686" width="13" style="6" bestFit="1" customWidth="1"/>
    <col min="7687" max="7687" width="13.140625" style="6" bestFit="1" customWidth="1"/>
    <col min="7688" max="7688" width="12.7109375" style="6" bestFit="1" customWidth="1"/>
    <col min="7689" max="7689" width="13" style="6" bestFit="1" customWidth="1"/>
    <col min="7690" max="7690" width="13.140625" style="6" bestFit="1" customWidth="1"/>
    <col min="7691" max="7691" width="12.7109375" style="6" bestFit="1" customWidth="1"/>
    <col min="7692" max="7936" width="8.85546875" style="6"/>
    <col min="7937" max="7937" width="11.85546875" style="6" bestFit="1" customWidth="1"/>
    <col min="7938" max="7938" width="7.5703125" style="6" customWidth="1"/>
    <col min="7939" max="7939" width="13" style="6" bestFit="1" customWidth="1"/>
    <col min="7940" max="7940" width="13.140625" style="6" bestFit="1" customWidth="1"/>
    <col min="7941" max="7941" width="12.7109375" style="6" bestFit="1" customWidth="1"/>
    <col min="7942" max="7942" width="13" style="6" bestFit="1" customWidth="1"/>
    <col min="7943" max="7943" width="13.140625" style="6" bestFit="1" customWidth="1"/>
    <col min="7944" max="7944" width="12.7109375" style="6" bestFit="1" customWidth="1"/>
    <col min="7945" max="7945" width="13" style="6" bestFit="1" customWidth="1"/>
    <col min="7946" max="7946" width="13.140625" style="6" bestFit="1" customWidth="1"/>
    <col min="7947" max="7947" width="12.7109375" style="6" bestFit="1" customWidth="1"/>
    <col min="7948" max="8192" width="8.85546875" style="6"/>
    <col min="8193" max="8193" width="11.85546875" style="6" bestFit="1" customWidth="1"/>
    <col min="8194" max="8194" width="7.5703125" style="6" customWidth="1"/>
    <col min="8195" max="8195" width="13" style="6" bestFit="1" customWidth="1"/>
    <col min="8196" max="8196" width="13.140625" style="6" bestFit="1" customWidth="1"/>
    <col min="8197" max="8197" width="12.7109375" style="6" bestFit="1" customWidth="1"/>
    <col min="8198" max="8198" width="13" style="6" bestFit="1" customWidth="1"/>
    <col min="8199" max="8199" width="13.140625" style="6" bestFit="1" customWidth="1"/>
    <col min="8200" max="8200" width="12.7109375" style="6" bestFit="1" customWidth="1"/>
    <col min="8201" max="8201" width="13" style="6" bestFit="1" customWidth="1"/>
    <col min="8202" max="8202" width="13.140625" style="6" bestFit="1" customWidth="1"/>
    <col min="8203" max="8203" width="12.7109375" style="6" bestFit="1" customWidth="1"/>
    <col min="8204" max="8448" width="8.85546875" style="6"/>
    <col min="8449" max="8449" width="11.85546875" style="6" bestFit="1" customWidth="1"/>
    <col min="8450" max="8450" width="7.5703125" style="6" customWidth="1"/>
    <col min="8451" max="8451" width="13" style="6" bestFit="1" customWidth="1"/>
    <col min="8452" max="8452" width="13.140625" style="6" bestFit="1" customWidth="1"/>
    <col min="8453" max="8453" width="12.7109375" style="6" bestFit="1" customWidth="1"/>
    <col min="8454" max="8454" width="13" style="6" bestFit="1" customWidth="1"/>
    <col min="8455" max="8455" width="13.140625" style="6" bestFit="1" customWidth="1"/>
    <col min="8456" max="8456" width="12.7109375" style="6" bestFit="1" customWidth="1"/>
    <col min="8457" max="8457" width="13" style="6" bestFit="1" customWidth="1"/>
    <col min="8458" max="8458" width="13.140625" style="6" bestFit="1" customWidth="1"/>
    <col min="8459" max="8459" width="12.7109375" style="6" bestFit="1" customWidth="1"/>
    <col min="8460" max="8704" width="8.85546875" style="6"/>
    <col min="8705" max="8705" width="11.85546875" style="6" bestFit="1" customWidth="1"/>
    <col min="8706" max="8706" width="7.5703125" style="6" customWidth="1"/>
    <col min="8707" max="8707" width="13" style="6" bestFit="1" customWidth="1"/>
    <col min="8708" max="8708" width="13.140625" style="6" bestFit="1" customWidth="1"/>
    <col min="8709" max="8709" width="12.7109375" style="6" bestFit="1" customWidth="1"/>
    <col min="8710" max="8710" width="13" style="6" bestFit="1" customWidth="1"/>
    <col min="8711" max="8711" width="13.140625" style="6" bestFit="1" customWidth="1"/>
    <col min="8712" max="8712" width="12.7109375" style="6" bestFit="1" customWidth="1"/>
    <col min="8713" max="8713" width="13" style="6" bestFit="1" customWidth="1"/>
    <col min="8714" max="8714" width="13.140625" style="6" bestFit="1" customWidth="1"/>
    <col min="8715" max="8715" width="12.7109375" style="6" bestFit="1" customWidth="1"/>
    <col min="8716" max="8960" width="8.85546875" style="6"/>
    <col min="8961" max="8961" width="11.85546875" style="6" bestFit="1" customWidth="1"/>
    <col min="8962" max="8962" width="7.5703125" style="6" customWidth="1"/>
    <col min="8963" max="8963" width="13" style="6" bestFit="1" customWidth="1"/>
    <col min="8964" max="8964" width="13.140625" style="6" bestFit="1" customWidth="1"/>
    <col min="8965" max="8965" width="12.7109375" style="6" bestFit="1" customWidth="1"/>
    <col min="8966" max="8966" width="13" style="6" bestFit="1" customWidth="1"/>
    <col min="8967" max="8967" width="13.140625" style="6" bestFit="1" customWidth="1"/>
    <col min="8968" max="8968" width="12.7109375" style="6" bestFit="1" customWidth="1"/>
    <col min="8969" max="8969" width="13" style="6" bestFit="1" customWidth="1"/>
    <col min="8970" max="8970" width="13.140625" style="6" bestFit="1" customWidth="1"/>
    <col min="8971" max="8971" width="12.7109375" style="6" bestFit="1" customWidth="1"/>
    <col min="8972" max="9216" width="8.85546875" style="6"/>
    <col min="9217" max="9217" width="11.85546875" style="6" bestFit="1" customWidth="1"/>
    <col min="9218" max="9218" width="7.5703125" style="6" customWidth="1"/>
    <col min="9219" max="9219" width="13" style="6" bestFit="1" customWidth="1"/>
    <col min="9220" max="9220" width="13.140625" style="6" bestFit="1" customWidth="1"/>
    <col min="9221" max="9221" width="12.7109375" style="6" bestFit="1" customWidth="1"/>
    <col min="9222" max="9222" width="13" style="6" bestFit="1" customWidth="1"/>
    <col min="9223" max="9223" width="13.140625" style="6" bestFit="1" customWidth="1"/>
    <col min="9224" max="9224" width="12.7109375" style="6" bestFit="1" customWidth="1"/>
    <col min="9225" max="9225" width="13" style="6" bestFit="1" customWidth="1"/>
    <col min="9226" max="9226" width="13.140625" style="6" bestFit="1" customWidth="1"/>
    <col min="9227" max="9227" width="12.7109375" style="6" bestFit="1" customWidth="1"/>
    <col min="9228" max="9472" width="8.85546875" style="6"/>
    <col min="9473" max="9473" width="11.85546875" style="6" bestFit="1" customWidth="1"/>
    <col min="9474" max="9474" width="7.5703125" style="6" customWidth="1"/>
    <col min="9475" max="9475" width="13" style="6" bestFit="1" customWidth="1"/>
    <col min="9476" max="9476" width="13.140625" style="6" bestFit="1" customWidth="1"/>
    <col min="9477" max="9477" width="12.7109375" style="6" bestFit="1" customWidth="1"/>
    <col min="9478" max="9478" width="13" style="6" bestFit="1" customWidth="1"/>
    <col min="9479" max="9479" width="13.140625" style="6" bestFit="1" customWidth="1"/>
    <col min="9480" max="9480" width="12.7109375" style="6" bestFit="1" customWidth="1"/>
    <col min="9481" max="9481" width="13" style="6" bestFit="1" customWidth="1"/>
    <col min="9482" max="9482" width="13.140625" style="6" bestFit="1" customWidth="1"/>
    <col min="9483" max="9483" width="12.7109375" style="6" bestFit="1" customWidth="1"/>
    <col min="9484" max="9728" width="8.85546875" style="6"/>
    <col min="9729" max="9729" width="11.85546875" style="6" bestFit="1" customWidth="1"/>
    <col min="9730" max="9730" width="7.5703125" style="6" customWidth="1"/>
    <col min="9731" max="9731" width="13" style="6" bestFit="1" customWidth="1"/>
    <col min="9732" max="9732" width="13.140625" style="6" bestFit="1" customWidth="1"/>
    <col min="9733" max="9733" width="12.7109375" style="6" bestFit="1" customWidth="1"/>
    <col min="9734" max="9734" width="13" style="6" bestFit="1" customWidth="1"/>
    <col min="9735" max="9735" width="13.140625" style="6" bestFit="1" customWidth="1"/>
    <col min="9736" max="9736" width="12.7109375" style="6" bestFit="1" customWidth="1"/>
    <col min="9737" max="9737" width="13" style="6" bestFit="1" customWidth="1"/>
    <col min="9738" max="9738" width="13.140625" style="6" bestFit="1" customWidth="1"/>
    <col min="9739" max="9739" width="12.7109375" style="6" bestFit="1" customWidth="1"/>
    <col min="9740" max="9984" width="8.85546875" style="6"/>
    <col min="9985" max="9985" width="11.85546875" style="6" bestFit="1" customWidth="1"/>
    <col min="9986" max="9986" width="7.5703125" style="6" customWidth="1"/>
    <col min="9987" max="9987" width="13" style="6" bestFit="1" customWidth="1"/>
    <col min="9988" max="9988" width="13.140625" style="6" bestFit="1" customWidth="1"/>
    <col min="9989" max="9989" width="12.7109375" style="6" bestFit="1" customWidth="1"/>
    <col min="9990" max="9990" width="13" style="6" bestFit="1" customWidth="1"/>
    <col min="9991" max="9991" width="13.140625" style="6" bestFit="1" customWidth="1"/>
    <col min="9992" max="9992" width="12.7109375" style="6" bestFit="1" customWidth="1"/>
    <col min="9993" max="9993" width="13" style="6" bestFit="1" customWidth="1"/>
    <col min="9994" max="9994" width="13.140625" style="6" bestFit="1" customWidth="1"/>
    <col min="9995" max="9995" width="12.7109375" style="6" bestFit="1" customWidth="1"/>
    <col min="9996" max="10240" width="8.85546875" style="6"/>
    <col min="10241" max="10241" width="11.85546875" style="6" bestFit="1" customWidth="1"/>
    <col min="10242" max="10242" width="7.5703125" style="6" customWidth="1"/>
    <col min="10243" max="10243" width="13" style="6" bestFit="1" customWidth="1"/>
    <col min="10244" max="10244" width="13.140625" style="6" bestFit="1" customWidth="1"/>
    <col min="10245" max="10245" width="12.7109375" style="6" bestFit="1" customWidth="1"/>
    <col min="10246" max="10246" width="13" style="6" bestFit="1" customWidth="1"/>
    <col min="10247" max="10247" width="13.140625" style="6" bestFit="1" customWidth="1"/>
    <col min="10248" max="10248" width="12.7109375" style="6" bestFit="1" customWidth="1"/>
    <col min="10249" max="10249" width="13" style="6" bestFit="1" customWidth="1"/>
    <col min="10250" max="10250" width="13.140625" style="6" bestFit="1" customWidth="1"/>
    <col min="10251" max="10251" width="12.7109375" style="6" bestFit="1" customWidth="1"/>
    <col min="10252" max="10496" width="8.85546875" style="6"/>
    <col min="10497" max="10497" width="11.85546875" style="6" bestFit="1" customWidth="1"/>
    <col min="10498" max="10498" width="7.5703125" style="6" customWidth="1"/>
    <col min="10499" max="10499" width="13" style="6" bestFit="1" customWidth="1"/>
    <col min="10500" max="10500" width="13.140625" style="6" bestFit="1" customWidth="1"/>
    <col min="10501" max="10501" width="12.7109375" style="6" bestFit="1" customWidth="1"/>
    <col min="10502" max="10502" width="13" style="6" bestFit="1" customWidth="1"/>
    <col min="10503" max="10503" width="13.140625" style="6" bestFit="1" customWidth="1"/>
    <col min="10504" max="10504" width="12.7109375" style="6" bestFit="1" customWidth="1"/>
    <col min="10505" max="10505" width="13" style="6" bestFit="1" customWidth="1"/>
    <col min="10506" max="10506" width="13.140625" style="6" bestFit="1" customWidth="1"/>
    <col min="10507" max="10507" width="12.7109375" style="6" bestFit="1" customWidth="1"/>
    <col min="10508" max="10752" width="8.85546875" style="6"/>
    <col min="10753" max="10753" width="11.85546875" style="6" bestFit="1" customWidth="1"/>
    <col min="10754" max="10754" width="7.5703125" style="6" customWidth="1"/>
    <col min="10755" max="10755" width="13" style="6" bestFit="1" customWidth="1"/>
    <col min="10756" max="10756" width="13.140625" style="6" bestFit="1" customWidth="1"/>
    <col min="10757" max="10757" width="12.7109375" style="6" bestFit="1" customWidth="1"/>
    <col min="10758" max="10758" width="13" style="6" bestFit="1" customWidth="1"/>
    <col min="10759" max="10759" width="13.140625" style="6" bestFit="1" customWidth="1"/>
    <col min="10760" max="10760" width="12.7109375" style="6" bestFit="1" customWidth="1"/>
    <col min="10761" max="10761" width="13" style="6" bestFit="1" customWidth="1"/>
    <col min="10762" max="10762" width="13.140625" style="6" bestFit="1" customWidth="1"/>
    <col min="10763" max="10763" width="12.7109375" style="6" bestFit="1" customWidth="1"/>
    <col min="10764" max="11008" width="8.85546875" style="6"/>
    <col min="11009" max="11009" width="11.85546875" style="6" bestFit="1" customWidth="1"/>
    <col min="11010" max="11010" width="7.5703125" style="6" customWidth="1"/>
    <col min="11011" max="11011" width="13" style="6" bestFit="1" customWidth="1"/>
    <col min="11012" max="11012" width="13.140625" style="6" bestFit="1" customWidth="1"/>
    <col min="11013" max="11013" width="12.7109375" style="6" bestFit="1" customWidth="1"/>
    <col min="11014" max="11014" width="13" style="6" bestFit="1" customWidth="1"/>
    <col min="11015" max="11015" width="13.140625" style="6" bestFit="1" customWidth="1"/>
    <col min="11016" max="11016" width="12.7109375" style="6" bestFit="1" customWidth="1"/>
    <col min="11017" max="11017" width="13" style="6" bestFit="1" customWidth="1"/>
    <col min="11018" max="11018" width="13.140625" style="6" bestFit="1" customWidth="1"/>
    <col min="11019" max="11019" width="12.7109375" style="6" bestFit="1" customWidth="1"/>
    <col min="11020" max="11264" width="8.85546875" style="6"/>
    <col min="11265" max="11265" width="11.85546875" style="6" bestFit="1" customWidth="1"/>
    <col min="11266" max="11266" width="7.5703125" style="6" customWidth="1"/>
    <col min="11267" max="11267" width="13" style="6" bestFit="1" customWidth="1"/>
    <col min="11268" max="11268" width="13.140625" style="6" bestFit="1" customWidth="1"/>
    <col min="11269" max="11269" width="12.7109375" style="6" bestFit="1" customWidth="1"/>
    <col min="11270" max="11270" width="13" style="6" bestFit="1" customWidth="1"/>
    <col min="11271" max="11271" width="13.140625" style="6" bestFit="1" customWidth="1"/>
    <col min="11272" max="11272" width="12.7109375" style="6" bestFit="1" customWidth="1"/>
    <col min="11273" max="11273" width="13" style="6" bestFit="1" customWidth="1"/>
    <col min="11274" max="11274" width="13.140625" style="6" bestFit="1" customWidth="1"/>
    <col min="11275" max="11275" width="12.7109375" style="6" bestFit="1" customWidth="1"/>
    <col min="11276" max="11520" width="8.85546875" style="6"/>
    <col min="11521" max="11521" width="11.85546875" style="6" bestFit="1" customWidth="1"/>
    <col min="11522" max="11522" width="7.5703125" style="6" customWidth="1"/>
    <col min="11523" max="11523" width="13" style="6" bestFit="1" customWidth="1"/>
    <col min="11524" max="11524" width="13.140625" style="6" bestFit="1" customWidth="1"/>
    <col min="11525" max="11525" width="12.7109375" style="6" bestFit="1" customWidth="1"/>
    <col min="11526" max="11526" width="13" style="6" bestFit="1" customWidth="1"/>
    <col min="11527" max="11527" width="13.140625" style="6" bestFit="1" customWidth="1"/>
    <col min="11528" max="11528" width="12.7109375" style="6" bestFit="1" customWidth="1"/>
    <col min="11529" max="11529" width="13" style="6" bestFit="1" customWidth="1"/>
    <col min="11530" max="11530" width="13.140625" style="6" bestFit="1" customWidth="1"/>
    <col min="11531" max="11531" width="12.7109375" style="6" bestFit="1" customWidth="1"/>
    <col min="11532" max="11776" width="8.85546875" style="6"/>
    <col min="11777" max="11777" width="11.85546875" style="6" bestFit="1" customWidth="1"/>
    <col min="11778" max="11778" width="7.5703125" style="6" customWidth="1"/>
    <col min="11779" max="11779" width="13" style="6" bestFit="1" customWidth="1"/>
    <col min="11780" max="11780" width="13.140625" style="6" bestFit="1" customWidth="1"/>
    <col min="11781" max="11781" width="12.7109375" style="6" bestFit="1" customWidth="1"/>
    <col min="11782" max="11782" width="13" style="6" bestFit="1" customWidth="1"/>
    <col min="11783" max="11783" width="13.140625" style="6" bestFit="1" customWidth="1"/>
    <col min="11784" max="11784" width="12.7109375" style="6" bestFit="1" customWidth="1"/>
    <col min="11785" max="11785" width="13" style="6" bestFit="1" customWidth="1"/>
    <col min="11786" max="11786" width="13.140625" style="6" bestFit="1" customWidth="1"/>
    <col min="11787" max="11787" width="12.7109375" style="6" bestFit="1" customWidth="1"/>
    <col min="11788" max="12032" width="8.85546875" style="6"/>
    <col min="12033" max="12033" width="11.85546875" style="6" bestFit="1" customWidth="1"/>
    <col min="12034" max="12034" width="7.5703125" style="6" customWidth="1"/>
    <col min="12035" max="12035" width="13" style="6" bestFit="1" customWidth="1"/>
    <col min="12036" max="12036" width="13.140625" style="6" bestFit="1" customWidth="1"/>
    <col min="12037" max="12037" width="12.7109375" style="6" bestFit="1" customWidth="1"/>
    <col min="12038" max="12038" width="13" style="6" bestFit="1" customWidth="1"/>
    <col min="12039" max="12039" width="13.140625" style="6" bestFit="1" customWidth="1"/>
    <col min="12040" max="12040" width="12.7109375" style="6" bestFit="1" customWidth="1"/>
    <col min="12041" max="12041" width="13" style="6" bestFit="1" customWidth="1"/>
    <col min="12042" max="12042" width="13.140625" style="6" bestFit="1" customWidth="1"/>
    <col min="12043" max="12043" width="12.7109375" style="6" bestFit="1" customWidth="1"/>
    <col min="12044" max="12288" width="8.85546875" style="6"/>
    <col min="12289" max="12289" width="11.85546875" style="6" bestFit="1" customWidth="1"/>
    <col min="12290" max="12290" width="7.5703125" style="6" customWidth="1"/>
    <col min="12291" max="12291" width="13" style="6" bestFit="1" customWidth="1"/>
    <col min="12292" max="12292" width="13.140625" style="6" bestFit="1" customWidth="1"/>
    <col min="12293" max="12293" width="12.7109375" style="6" bestFit="1" customWidth="1"/>
    <col min="12294" max="12294" width="13" style="6" bestFit="1" customWidth="1"/>
    <col min="12295" max="12295" width="13.140625" style="6" bestFit="1" customWidth="1"/>
    <col min="12296" max="12296" width="12.7109375" style="6" bestFit="1" customWidth="1"/>
    <col min="12297" max="12297" width="13" style="6" bestFit="1" customWidth="1"/>
    <col min="12298" max="12298" width="13.140625" style="6" bestFit="1" customWidth="1"/>
    <col min="12299" max="12299" width="12.7109375" style="6" bestFit="1" customWidth="1"/>
    <col min="12300" max="12544" width="8.85546875" style="6"/>
    <col min="12545" max="12545" width="11.85546875" style="6" bestFit="1" customWidth="1"/>
    <col min="12546" max="12546" width="7.5703125" style="6" customWidth="1"/>
    <col min="12547" max="12547" width="13" style="6" bestFit="1" customWidth="1"/>
    <col min="12548" max="12548" width="13.140625" style="6" bestFit="1" customWidth="1"/>
    <col min="12549" max="12549" width="12.7109375" style="6" bestFit="1" customWidth="1"/>
    <col min="12550" max="12550" width="13" style="6" bestFit="1" customWidth="1"/>
    <col min="12551" max="12551" width="13.140625" style="6" bestFit="1" customWidth="1"/>
    <col min="12552" max="12552" width="12.7109375" style="6" bestFit="1" customWidth="1"/>
    <col min="12553" max="12553" width="13" style="6" bestFit="1" customWidth="1"/>
    <col min="12554" max="12554" width="13.140625" style="6" bestFit="1" customWidth="1"/>
    <col min="12555" max="12555" width="12.7109375" style="6" bestFit="1" customWidth="1"/>
    <col min="12556" max="12800" width="8.85546875" style="6"/>
    <col min="12801" max="12801" width="11.85546875" style="6" bestFit="1" customWidth="1"/>
    <col min="12802" max="12802" width="7.5703125" style="6" customWidth="1"/>
    <col min="12803" max="12803" width="13" style="6" bestFit="1" customWidth="1"/>
    <col min="12804" max="12804" width="13.140625" style="6" bestFit="1" customWidth="1"/>
    <col min="12805" max="12805" width="12.7109375" style="6" bestFit="1" customWidth="1"/>
    <col min="12806" max="12806" width="13" style="6" bestFit="1" customWidth="1"/>
    <col min="12807" max="12807" width="13.140625" style="6" bestFit="1" customWidth="1"/>
    <col min="12808" max="12808" width="12.7109375" style="6" bestFit="1" customWidth="1"/>
    <col min="12809" max="12809" width="13" style="6" bestFit="1" customWidth="1"/>
    <col min="12810" max="12810" width="13.140625" style="6" bestFit="1" customWidth="1"/>
    <col min="12811" max="12811" width="12.7109375" style="6" bestFit="1" customWidth="1"/>
    <col min="12812" max="13056" width="8.85546875" style="6"/>
    <col min="13057" max="13057" width="11.85546875" style="6" bestFit="1" customWidth="1"/>
    <col min="13058" max="13058" width="7.5703125" style="6" customWidth="1"/>
    <col min="13059" max="13059" width="13" style="6" bestFit="1" customWidth="1"/>
    <col min="13060" max="13060" width="13.140625" style="6" bestFit="1" customWidth="1"/>
    <col min="13061" max="13061" width="12.7109375" style="6" bestFit="1" customWidth="1"/>
    <col min="13062" max="13062" width="13" style="6" bestFit="1" customWidth="1"/>
    <col min="13063" max="13063" width="13.140625" style="6" bestFit="1" customWidth="1"/>
    <col min="13064" max="13064" width="12.7109375" style="6" bestFit="1" customWidth="1"/>
    <col min="13065" max="13065" width="13" style="6" bestFit="1" customWidth="1"/>
    <col min="13066" max="13066" width="13.140625" style="6" bestFit="1" customWidth="1"/>
    <col min="13067" max="13067" width="12.7109375" style="6" bestFit="1" customWidth="1"/>
    <col min="13068" max="13312" width="8.85546875" style="6"/>
    <col min="13313" max="13313" width="11.85546875" style="6" bestFit="1" customWidth="1"/>
    <col min="13314" max="13314" width="7.5703125" style="6" customWidth="1"/>
    <col min="13315" max="13315" width="13" style="6" bestFit="1" customWidth="1"/>
    <col min="13316" max="13316" width="13.140625" style="6" bestFit="1" customWidth="1"/>
    <col min="13317" max="13317" width="12.7109375" style="6" bestFit="1" customWidth="1"/>
    <col min="13318" max="13318" width="13" style="6" bestFit="1" customWidth="1"/>
    <col min="13319" max="13319" width="13.140625" style="6" bestFit="1" customWidth="1"/>
    <col min="13320" max="13320" width="12.7109375" style="6" bestFit="1" customWidth="1"/>
    <col min="13321" max="13321" width="13" style="6" bestFit="1" customWidth="1"/>
    <col min="13322" max="13322" width="13.140625" style="6" bestFit="1" customWidth="1"/>
    <col min="13323" max="13323" width="12.7109375" style="6" bestFit="1" customWidth="1"/>
    <col min="13324" max="13568" width="8.85546875" style="6"/>
    <col min="13569" max="13569" width="11.85546875" style="6" bestFit="1" customWidth="1"/>
    <col min="13570" max="13570" width="7.5703125" style="6" customWidth="1"/>
    <col min="13571" max="13571" width="13" style="6" bestFit="1" customWidth="1"/>
    <col min="13572" max="13572" width="13.140625" style="6" bestFit="1" customWidth="1"/>
    <col min="13573" max="13573" width="12.7109375" style="6" bestFit="1" customWidth="1"/>
    <col min="13574" max="13574" width="13" style="6" bestFit="1" customWidth="1"/>
    <col min="13575" max="13575" width="13.140625" style="6" bestFit="1" customWidth="1"/>
    <col min="13576" max="13576" width="12.7109375" style="6" bestFit="1" customWidth="1"/>
    <col min="13577" max="13577" width="13" style="6" bestFit="1" customWidth="1"/>
    <col min="13578" max="13578" width="13.140625" style="6" bestFit="1" customWidth="1"/>
    <col min="13579" max="13579" width="12.7109375" style="6" bestFit="1" customWidth="1"/>
    <col min="13580" max="13824" width="8.85546875" style="6"/>
    <col min="13825" max="13825" width="11.85546875" style="6" bestFit="1" customWidth="1"/>
    <col min="13826" max="13826" width="7.5703125" style="6" customWidth="1"/>
    <col min="13827" max="13827" width="13" style="6" bestFit="1" customWidth="1"/>
    <col min="13828" max="13828" width="13.140625" style="6" bestFit="1" customWidth="1"/>
    <col min="13829" max="13829" width="12.7109375" style="6" bestFit="1" customWidth="1"/>
    <col min="13830" max="13830" width="13" style="6" bestFit="1" customWidth="1"/>
    <col min="13831" max="13831" width="13.140625" style="6" bestFit="1" customWidth="1"/>
    <col min="13832" max="13832" width="12.7109375" style="6" bestFit="1" customWidth="1"/>
    <col min="13833" max="13833" width="13" style="6" bestFit="1" customWidth="1"/>
    <col min="13834" max="13834" width="13.140625" style="6" bestFit="1" customWidth="1"/>
    <col min="13835" max="13835" width="12.7109375" style="6" bestFit="1" customWidth="1"/>
    <col min="13836" max="14080" width="8.85546875" style="6"/>
    <col min="14081" max="14081" width="11.85546875" style="6" bestFit="1" customWidth="1"/>
    <col min="14082" max="14082" width="7.5703125" style="6" customWidth="1"/>
    <col min="14083" max="14083" width="13" style="6" bestFit="1" customWidth="1"/>
    <col min="14084" max="14084" width="13.140625" style="6" bestFit="1" customWidth="1"/>
    <col min="14085" max="14085" width="12.7109375" style="6" bestFit="1" customWidth="1"/>
    <col min="14086" max="14086" width="13" style="6" bestFit="1" customWidth="1"/>
    <col min="14087" max="14087" width="13.140625" style="6" bestFit="1" customWidth="1"/>
    <col min="14088" max="14088" width="12.7109375" style="6" bestFit="1" customWidth="1"/>
    <col min="14089" max="14089" width="13" style="6" bestFit="1" customWidth="1"/>
    <col min="14090" max="14090" width="13.140625" style="6" bestFit="1" customWidth="1"/>
    <col min="14091" max="14091" width="12.7109375" style="6" bestFit="1" customWidth="1"/>
    <col min="14092" max="14336" width="8.85546875" style="6"/>
    <col min="14337" max="14337" width="11.85546875" style="6" bestFit="1" customWidth="1"/>
    <col min="14338" max="14338" width="7.5703125" style="6" customWidth="1"/>
    <col min="14339" max="14339" width="13" style="6" bestFit="1" customWidth="1"/>
    <col min="14340" max="14340" width="13.140625" style="6" bestFit="1" customWidth="1"/>
    <col min="14341" max="14341" width="12.7109375" style="6" bestFit="1" customWidth="1"/>
    <col min="14342" max="14342" width="13" style="6" bestFit="1" customWidth="1"/>
    <col min="14343" max="14343" width="13.140625" style="6" bestFit="1" customWidth="1"/>
    <col min="14344" max="14344" width="12.7109375" style="6" bestFit="1" customWidth="1"/>
    <col min="14345" max="14345" width="13" style="6" bestFit="1" customWidth="1"/>
    <col min="14346" max="14346" width="13.140625" style="6" bestFit="1" customWidth="1"/>
    <col min="14347" max="14347" width="12.7109375" style="6" bestFit="1" customWidth="1"/>
    <col min="14348" max="14592" width="8.85546875" style="6"/>
    <col min="14593" max="14593" width="11.85546875" style="6" bestFit="1" customWidth="1"/>
    <col min="14594" max="14594" width="7.5703125" style="6" customWidth="1"/>
    <col min="14595" max="14595" width="13" style="6" bestFit="1" customWidth="1"/>
    <col min="14596" max="14596" width="13.140625" style="6" bestFit="1" customWidth="1"/>
    <col min="14597" max="14597" width="12.7109375" style="6" bestFit="1" customWidth="1"/>
    <col min="14598" max="14598" width="13" style="6" bestFit="1" customWidth="1"/>
    <col min="14599" max="14599" width="13.140625" style="6" bestFit="1" customWidth="1"/>
    <col min="14600" max="14600" width="12.7109375" style="6" bestFit="1" customWidth="1"/>
    <col min="14601" max="14601" width="13" style="6" bestFit="1" customWidth="1"/>
    <col min="14602" max="14602" width="13.140625" style="6" bestFit="1" customWidth="1"/>
    <col min="14603" max="14603" width="12.7109375" style="6" bestFit="1" customWidth="1"/>
    <col min="14604" max="14848" width="8.85546875" style="6"/>
    <col min="14849" max="14849" width="11.85546875" style="6" bestFit="1" customWidth="1"/>
    <col min="14850" max="14850" width="7.5703125" style="6" customWidth="1"/>
    <col min="14851" max="14851" width="13" style="6" bestFit="1" customWidth="1"/>
    <col min="14852" max="14852" width="13.140625" style="6" bestFit="1" customWidth="1"/>
    <col min="14853" max="14853" width="12.7109375" style="6" bestFit="1" customWidth="1"/>
    <col min="14854" max="14854" width="13" style="6" bestFit="1" customWidth="1"/>
    <col min="14855" max="14855" width="13.140625" style="6" bestFit="1" customWidth="1"/>
    <col min="14856" max="14856" width="12.7109375" style="6" bestFit="1" customWidth="1"/>
    <col min="14857" max="14857" width="13" style="6" bestFit="1" customWidth="1"/>
    <col min="14858" max="14858" width="13.140625" style="6" bestFit="1" customWidth="1"/>
    <col min="14859" max="14859" width="12.7109375" style="6" bestFit="1" customWidth="1"/>
    <col min="14860" max="15104" width="8.85546875" style="6"/>
    <col min="15105" max="15105" width="11.85546875" style="6" bestFit="1" customWidth="1"/>
    <col min="15106" max="15106" width="7.5703125" style="6" customWidth="1"/>
    <col min="15107" max="15107" width="13" style="6" bestFit="1" customWidth="1"/>
    <col min="15108" max="15108" width="13.140625" style="6" bestFit="1" customWidth="1"/>
    <col min="15109" max="15109" width="12.7109375" style="6" bestFit="1" customWidth="1"/>
    <col min="15110" max="15110" width="13" style="6" bestFit="1" customWidth="1"/>
    <col min="15111" max="15111" width="13.140625" style="6" bestFit="1" customWidth="1"/>
    <col min="15112" max="15112" width="12.7109375" style="6" bestFit="1" customWidth="1"/>
    <col min="15113" max="15113" width="13" style="6" bestFit="1" customWidth="1"/>
    <col min="15114" max="15114" width="13.140625" style="6" bestFit="1" customWidth="1"/>
    <col min="15115" max="15115" width="12.7109375" style="6" bestFit="1" customWidth="1"/>
    <col min="15116" max="15360" width="8.85546875" style="6"/>
    <col min="15361" max="15361" width="11.85546875" style="6" bestFit="1" customWidth="1"/>
    <col min="15362" max="15362" width="7.5703125" style="6" customWidth="1"/>
    <col min="15363" max="15363" width="13" style="6" bestFit="1" customWidth="1"/>
    <col min="15364" max="15364" width="13.140625" style="6" bestFit="1" customWidth="1"/>
    <col min="15365" max="15365" width="12.7109375" style="6" bestFit="1" customWidth="1"/>
    <col min="15366" max="15366" width="13" style="6" bestFit="1" customWidth="1"/>
    <col min="15367" max="15367" width="13.140625" style="6" bestFit="1" customWidth="1"/>
    <col min="15368" max="15368" width="12.7109375" style="6" bestFit="1" customWidth="1"/>
    <col min="15369" max="15369" width="13" style="6" bestFit="1" customWidth="1"/>
    <col min="15370" max="15370" width="13.140625" style="6" bestFit="1" customWidth="1"/>
    <col min="15371" max="15371" width="12.7109375" style="6" bestFit="1" customWidth="1"/>
    <col min="15372" max="15616" width="8.85546875" style="6"/>
    <col min="15617" max="15617" width="11.85546875" style="6" bestFit="1" customWidth="1"/>
    <col min="15618" max="15618" width="7.5703125" style="6" customWidth="1"/>
    <col min="15619" max="15619" width="13" style="6" bestFit="1" customWidth="1"/>
    <col min="15620" max="15620" width="13.140625" style="6" bestFit="1" customWidth="1"/>
    <col min="15621" max="15621" width="12.7109375" style="6" bestFit="1" customWidth="1"/>
    <col min="15622" max="15622" width="13" style="6" bestFit="1" customWidth="1"/>
    <col min="15623" max="15623" width="13.140625" style="6" bestFit="1" customWidth="1"/>
    <col min="15624" max="15624" width="12.7109375" style="6" bestFit="1" customWidth="1"/>
    <col min="15625" max="15625" width="13" style="6" bestFit="1" customWidth="1"/>
    <col min="15626" max="15626" width="13.140625" style="6" bestFit="1" customWidth="1"/>
    <col min="15627" max="15627" width="12.7109375" style="6" bestFit="1" customWidth="1"/>
    <col min="15628" max="15872" width="8.85546875" style="6"/>
    <col min="15873" max="15873" width="11.85546875" style="6" bestFit="1" customWidth="1"/>
    <col min="15874" max="15874" width="7.5703125" style="6" customWidth="1"/>
    <col min="15875" max="15875" width="13" style="6" bestFit="1" customWidth="1"/>
    <col min="15876" max="15876" width="13.140625" style="6" bestFit="1" customWidth="1"/>
    <col min="15877" max="15877" width="12.7109375" style="6" bestFit="1" customWidth="1"/>
    <col min="15878" max="15878" width="13" style="6" bestFit="1" customWidth="1"/>
    <col min="15879" max="15879" width="13.140625" style="6" bestFit="1" customWidth="1"/>
    <col min="15880" max="15880" width="12.7109375" style="6" bestFit="1" customWidth="1"/>
    <col min="15881" max="15881" width="13" style="6" bestFit="1" customWidth="1"/>
    <col min="15882" max="15882" width="13.140625" style="6" bestFit="1" customWidth="1"/>
    <col min="15883" max="15883" width="12.7109375" style="6" bestFit="1" customWidth="1"/>
    <col min="15884" max="16128" width="8.85546875" style="6"/>
    <col min="16129" max="16129" width="11.85546875" style="6" bestFit="1" customWidth="1"/>
    <col min="16130" max="16130" width="7.5703125" style="6" customWidth="1"/>
    <col min="16131" max="16131" width="13" style="6" bestFit="1" customWidth="1"/>
    <col min="16132" max="16132" width="13.140625" style="6" bestFit="1" customWidth="1"/>
    <col min="16133" max="16133" width="12.7109375" style="6" bestFit="1" customWidth="1"/>
    <col min="16134" max="16134" width="13" style="6" bestFit="1" customWidth="1"/>
    <col min="16135" max="16135" width="13.140625" style="6" bestFit="1" customWidth="1"/>
    <col min="16136" max="16136" width="12.7109375" style="6" bestFit="1" customWidth="1"/>
    <col min="16137" max="16137" width="13" style="6" bestFit="1" customWidth="1"/>
    <col min="16138" max="16138" width="13.140625" style="6" bestFit="1" customWidth="1"/>
    <col min="16139" max="16139" width="12.7109375" style="6" bestFit="1" customWidth="1"/>
    <col min="16140" max="16384" width="8.85546875" style="6"/>
  </cols>
  <sheetData>
    <row r="1" spans="1:12" ht="15.75" thickBot="1">
      <c r="C1" s="208" t="s">
        <v>65</v>
      </c>
      <c r="D1" s="209"/>
      <c r="E1" s="209"/>
      <c r="F1" s="208" t="s">
        <v>146</v>
      </c>
      <c r="G1" s="209"/>
      <c r="H1" s="209"/>
      <c r="I1" s="208" t="s">
        <v>147</v>
      </c>
      <c r="J1" s="209"/>
      <c r="K1" s="209"/>
      <c r="L1" s="60" t="s">
        <v>160</v>
      </c>
    </row>
    <row r="2" spans="1:12">
      <c r="A2" s="34" t="s">
        <v>122</v>
      </c>
      <c r="B2" s="34" t="s">
        <v>123</v>
      </c>
      <c r="C2" s="51" t="s">
        <v>154</v>
      </c>
      <c r="D2" s="52" t="s">
        <v>155</v>
      </c>
      <c r="E2" s="53" t="s">
        <v>156</v>
      </c>
      <c r="F2" s="51" t="s">
        <v>154</v>
      </c>
      <c r="G2" s="52" t="s">
        <v>155</v>
      </c>
      <c r="H2" s="52" t="s">
        <v>156</v>
      </c>
      <c r="I2" s="51" t="s">
        <v>154</v>
      </c>
      <c r="J2" s="52" t="s">
        <v>155</v>
      </c>
      <c r="K2" s="54" t="s">
        <v>156</v>
      </c>
      <c r="L2" s="61" t="s">
        <v>156</v>
      </c>
    </row>
    <row r="3" spans="1:12" ht="15.75" thickBot="1">
      <c r="A3" s="34">
        <v>1</v>
      </c>
      <c r="B3" s="33" t="s">
        <v>132</v>
      </c>
      <c r="C3" s="55" t="s">
        <v>151</v>
      </c>
      <c r="D3" s="56" t="s">
        <v>151</v>
      </c>
      <c r="E3" s="57" t="s">
        <v>151</v>
      </c>
      <c r="F3" s="55" t="s">
        <v>152</v>
      </c>
      <c r="G3" s="56" t="s">
        <v>152</v>
      </c>
      <c r="H3" s="56" t="s">
        <v>152</v>
      </c>
      <c r="I3" s="55" t="s">
        <v>153</v>
      </c>
      <c r="J3" s="56" t="s">
        <v>153</v>
      </c>
      <c r="K3" s="58" t="s">
        <v>153</v>
      </c>
      <c r="L3" s="42" t="s">
        <v>161</v>
      </c>
    </row>
    <row r="4" spans="1:12">
      <c r="A4" s="49" t="s">
        <v>133</v>
      </c>
      <c r="B4" s="59" t="s">
        <v>9</v>
      </c>
      <c r="C4" s="45" t="str">
        <f>IFERROR((DL)/(Doses!D2*d_updated!F$15*Fin*Fi),".")</f>
        <v>.</v>
      </c>
      <c r="D4" s="31">
        <f>IFERROR((DL)/(Doses!I2*Fin*Fi*Fam*Foff*ETiw*(1/24)*EFiw*(1/365)),".")</f>
        <v>29974.337040205304</v>
      </c>
      <c r="E4" s="31">
        <f t="shared" ref="E4" si="0">IFERROR(IF(AND(ISNUMBER(C4),ISNUMBER(D4)),(1/((1/C4)+(1/D4))),IF(AND(ISNUMBER(C4),NOT(ISNUMBER(D4))),(1/(1/C4)),IF(AND(NOT(ISNUMBER(C4)),ISNUMBER(D4)),(1/(1/D4)),"."))),".")</f>
        <v>29974.337040205304</v>
      </c>
      <c r="F4" s="45" t="str">
        <f t="shared" ref="F4" si="1">IFERROR(C4/_1_bq,".")</f>
        <v>.</v>
      </c>
      <c r="G4" s="31">
        <f t="shared" ref="G4" si="2">IFERROR(D4/_1_bq,".")</f>
        <v>1109.0504704875973</v>
      </c>
      <c r="H4" s="46">
        <f t="shared" ref="H4" si="3">IFERROR(E4/_1_bq,".")</f>
        <v>1109.0504704875973</v>
      </c>
      <c r="I4" s="45" t="str">
        <f>IFERROR(C4*Isospec!C2*Isospec!F2*SSLcm_m,".")</f>
        <v>.</v>
      </c>
      <c r="J4" s="31">
        <f>IFERROR(D4*Isospec!C2*Isospec!F2*SSLcm_m,".")</f>
        <v>8.7025948103792457E-16</v>
      </c>
      <c r="K4" s="46">
        <f>IFERROR(E4*Isospec!C2*Isospec!F2*SSLcm_m,".")</f>
        <v>8.7025948103792457E-16</v>
      </c>
      <c r="L4" s="62">
        <f t="shared" ref="L4:L17" si="4">IF(E4&lt;&gt;".",E4*2.22*100,".")</f>
        <v>6654302.8229255779</v>
      </c>
    </row>
    <row r="5" spans="1:12">
      <c r="A5" s="49" t="s">
        <v>134</v>
      </c>
      <c r="B5" s="59" t="s">
        <v>9</v>
      </c>
      <c r="C5" s="45">
        <f>IFERROR((DL)/(Doses!D3*d_updated!F$15*Fin*Fi),".")</f>
        <v>10.20021315809765</v>
      </c>
      <c r="D5" s="31">
        <f>IFERROR((DL)/(Doses!I3*Fin*Fi*Fam*Foff*ETiw*(1/24)*EFiw*(1/365)),".")</f>
        <v>106.74621453064566</v>
      </c>
      <c r="E5" s="31">
        <f t="shared" ref="E5:E6" si="5">IFERROR(IF(AND(ISNUMBER(C5),ISNUMBER(D5)),(1/((1/C5)+(1/D5))),IF(AND(ISNUMBER(C5),NOT(ISNUMBER(D5))),(1/(1/C5)),IF(AND(NOT(ISNUMBER(C5)),ISNUMBER(D5)),(1/(1/D5)),"."))),".")</f>
        <v>9.3105378552526084</v>
      </c>
      <c r="F5" s="45">
        <f t="shared" ref="F5:F6" si="6">IFERROR(C5/_1_bq,".")</f>
        <v>0.37740788684961346</v>
      </c>
      <c r="G5" s="31">
        <f t="shared" ref="G5:G6" si="7">IFERROR(D5/_1_bq,".")</f>
        <v>3.9496099376338933</v>
      </c>
      <c r="H5" s="46">
        <f t="shared" ref="H5:H6" si="8">IFERROR(E5/_1_bq,".")</f>
        <v>0.34448990064434687</v>
      </c>
      <c r="I5" s="45">
        <f>IFERROR(C5*Isospec!C3*Isospec!F3*SSLcm_m,".")</f>
        <v>8.23742386690073E-14</v>
      </c>
      <c r="J5" s="31">
        <f>IFERROR(D5*Isospec!C3*Isospec!F3*SSLcm_m,".")</f>
        <v>8.6205435283279798E-13</v>
      </c>
      <c r="K5" s="46">
        <f>IFERROR(E5*Isospec!C3*Isospec!F3*SSLcm_m,".")</f>
        <v>7.5189454920022703E-14</v>
      </c>
      <c r="L5" s="63">
        <f t="shared" si="4"/>
        <v>2066.9394038660789</v>
      </c>
    </row>
    <row r="6" spans="1:12">
      <c r="A6" s="49" t="s">
        <v>135</v>
      </c>
      <c r="B6" s="59" t="s">
        <v>9</v>
      </c>
      <c r="C6" s="45">
        <f>IFERROR((DL)/(Doses!D4*d_updated!F$15*Fin*Fi),".")</f>
        <v>119.30606461703503</v>
      </c>
      <c r="D6" s="31">
        <f>IFERROR((DL)/(Doses!I4*Fin*Fi*Fam*Foff*ETiw*(1/24)*EFiw*(1/365)),".")</f>
        <v>2.6385860070603262</v>
      </c>
      <c r="E6" s="31">
        <f t="shared" si="5"/>
        <v>2.5814934156180342</v>
      </c>
      <c r="F6" s="45">
        <f t="shared" si="6"/>
        <v>4.4143243908303011</v>
      </c>
      <c r="G6" s="31">
        <f t="shared" si="7"/>
        <v>9.7627682261232168E-2</v>
      </c>
      <c r="H6" s="46">
        <f t="shared" si="8"/>
        <v>9.5515256377867369E-2</v>
      </c>
      <c r="I6" s="45">
        <f>IFERROR(C6*Isospec!C4*Isospec!F4*SSLcm_m,".")</f>
        <v>2.7066496555911238E-15</v>
      </c>
      <c r="J6" s="31">
        <f>IFERROR(D6*Isospec!C4*Isospec!F4*SSLcm_m,".")</f>
        <v>5.9860560569002818E-17</v>
      </c>
      <c r="K6" s="46">
        <f>IFERROR(E6*Isospec!C4*Isospec!F4*SSLcm_m,".")</f>
        <v>5.8565323453772216E-17</v>
      </c>
      <c r="L6" s="63">
        <f t="shared" si="4"/>
        <v>573.09153826720365</v>
      </c>
    </row>
    <row r="7" spans="1:12">
      <c r="A7" s="49" t="s">
        <v>136</v>
      </c>
      <c r="B7" s="59" t="s">
        <v>9</v>
      </c>
      <c r="C7" s="45" t="str">
        <f>IFERROR((DL)/(Doses!D5*d_updated!F$15*Fin*Fi),".")</f>
        <v>.</v>
      </c>
      <c r="D7" s="31">
        <f>IFERROR((DL)/(Doses!I5*Fin*Fi*Fam*Foff*ETiw*(1/24)*EFiw*(1/365)),".")</f>
        <v>25.146255906212502</v>
      </c>
      <c r="E7" s="31">
        <f t="shared" ref="E7" si="9">IFERROR(IF(AND(ISNUMBER(C7),ISNUMBER(D7)),(1/((1/C7)+(1/D7))),IF(AND(ISNUMBER(C7),NOT(ISNUMBER(D7))),(1/(1/C7)),IF(AND(NOT(ISNUMBER(C7)),ISNUMBER(D7)),(1/(1/D7)),"."))),".")</f>
        <v>25.146255906212502</v>
      </c>
      <c r="F7" s="45" t="str">
        <f t="shared" ref="F7" si="10">IFERROR(C7/_1_bq,".")</f>
        <v>.</v>
      </c>
      <c r="G7" s="31">
        <f t="shared" ref="G7" si="11">IFERROR(D7/_1_bq,".")</f>
        <v>0.93041146852986356</v>
      </c>
      <c r="H7" s="46">
        <f t="shared" ref="H7" si="12">IFERROR(E7/_1_bq,".")</f>
        <v>0.93041146852986356</v>
      </c>
      <c r="I7" s="45" t="str">
        <f>IFERROR(C7*Isospec!C5*Isospec!F5*SSLcm_m,".")</f>
        <v>.</v>
      </c>
      <c r="J7" s="31">
        <f>IFERROR(D7*Isospec!C5*Isospec!F5*SSLcm_m,".")</f>
        <v>2.2490589291216251E-16</v>
      </c>
      <c r="K7" s="46">
        <f>IFERROR(E7*Isospec!C5*Isospec!F5*SSLcm_m,".")</f>
        <v>2.2490589291216251E-16</v>
      </c>
      <c r="L7" s="63">
        <f t="shared" si="4"/>
        <v>5582.4688111791756</v>
      </c>
    </row>
    <row r="8" spans="1:12">
      <c r="A8" s="50" t="s">
        <v>137</v>
      </c>
      <c r="B8" s="59" t="s">
        <v>9</v>
      </c>
      <c r="C8" s="45">
        <f>IFERROR((DL)/(Doses!D6*d_updated!F$15*Fin*Fi),".")</f>
        <v>1.9198677064810231E-2</v>
      </c>
      <c r="D8" s="31">
        <f>IFERROR((DL)/(Doses!I6*Fin*Fi*Fam*Foff*ETiw*(1/24)*EFiw*(1/365)),".")</f>
        <v>1726.6323179841763</v>
      </c>
      <c r="E8" s="31">
        <f t="shared" ref="E8:E9" si="13">IFERROR(IF(AND(ISNUMBER(C8),ISNUMBER(D8)),(1/((1/C8)+(1/D8))),IF(AND(ISNUMBER(C8),NOT(ISNUMBER(D8))),(1/(1/C8)),IF(AND(NOT(ISNUMBER(C8)),ISNUMBER(D8)),(1/(1/D8)),"."))),".")</f>
        <v>1.9198463594287962E-2</v>
      </c>
      <c r="F8" s="45">
        <f t="shared" ref="F8:F9" si="14">IFERROR(C8/_1_bq,".")</f>
        <v>7.1035105139797931E-4</v>
      </c>
      <c r="G8" s="31">
        <f t="shared" ref="G8:G9" si="15">IFERROR(D8/_1_bq,".")</f>
        <v>63.885395765414586</v>
      </c>
      <c r="H8" s="46">
        <f t="shared" ref="H8:H9" si="16">IFERROR(E8/_1_bq,".")</f>
        <v>7.1034315298865527E-4</v>
      </c>
      <c r="I8" s="45">
        <f>IFERROR(C8*Isospec!C6*Isospec!F6*SSLcm_m,".")</f>
        <v>2.5061185093320684E-13</v>
      </c>
      <c r="J8" s="31">
        <f>IFERROR(D8*Isospec!C6*Isospec!F6*SSLcm_m,".")</f>
        <v>2.2538767626038242E-8</v>
      </c>
      <c r="K8" s="46">
        <f>IFERROR(E8*Isospec!C6*Isospec!F6*SSLcm_m,".")</f>
        <v>2.5060906437439732E-13</v>
      </c>
      <c r="L8" s="63">
        <f t="shared" si="4"/>
        <v>4.2620589179319275</v>
      </c>
    </row>
    <row r="9" spans="1:12">
      <c r="A9" s="49" t="s">
        <v>138</v>
      </c>
      <c r="B9" s="59" t="s">
        <v>9</v>
      </c>
      <c r="C9" s="45">
        <f>IFERROR((DL)/(Doses!D7*d_updated!F$15*Fin*Fi),".")</f>
        <v>96.131505302934698</v>
      </c>
      <c r="D9" s="31">
        <f>IFERROR((DL)/(Doses!I7*Fin*Fi*Fam*Foff*ETiw*(1/24)*EFiw*(1/365)),".")</f>
        <v>15.418897654426598</v>
      </c>
      <c r="E9" s="31">
        <f t="shared" si="13"/>
        <v>13.287642198822768</v>
      </c>
      <c r="F9" s="45">
        <f t="shared" si="14"/>
        <v>3.5568656962085874</v>
      </c>
      <c r="G9" s="31">
        <f t="shared" si="15"/>
        <v>0.57049921321378472</v>
      </c>
      <c r="H9" s="46">
        <f t="shared" si="16"/>
        <v>0.49164276135644291</v>
      </c>
      <c r="I9" s="45">
        <f>IFERROR(C9*Isospec!C7*Isospec!F7*SSLcm_m,".")</f>
        <v>2.9370881769358703E-15</v>
      </c>
      <c r="J9" s="31">
        <f>IFERROR(D9*Isospec!C7*Isospec!F7*SSLcm_m,".")</f>
        <v>4.7109074033003908E-16</v>
      </c>
      <c r="K9" s="46">
        <f>IFERROR(E9*Isospec!C7*Isospec!F7*SSLcm_m,".")</f>
        <v>4.0597488490929813E-16</v>
      </c>
      <c r="L9" s="63">
        <f t="shared" si="4"/>
        <v>2949.8565681386549</v>
      </c>
    </row>
    <row r="10" spans="1:12">
      <c r="A10" s="49" t="s">
        <v>139</v>
      </c>
      <c r="B10" s="59" t="s">
        <v>9</v>
      </c>
      <c r="C10" s="45">
        <f>IFERROR((DL)/(Doses!D8*d_updated!F$15*Fin*Fi),".")</f>
        <v>1.1043205981080927E-2</v>
      </c>
      <c r="D10" s="31">
        <f>IFERROR((DL)/(Doses!I8*Fin*Fi*Fam*Foff*ETiw*(1/24)*EFiw*(1/365)),".")</f>
        <v>406376.58677067928</v>
      </c>
      <c r="E10" s="31">
        <f t="shared" ref="E10:E12" si="17">IFERROR(IF(AND(ISNUMBER(C10),ISNUMBER(D10)),(1/((1/C10)+(1/D10))),IF(AND(ISNUMBER(C10),NOT(ISNUMBER(D10))),(1/(1/C10)),IF(AND(NOT(ISNUMBER(C10)),ISNUMBER(D10)),(1/(1/D10)),"."))),".")</f>
        <v>1.1043205680983928E-2</v>
      </c>
      <c r="F10" s="45">
        <f t="shared" ref="F10:F12" si="18">IFERROR(C10/_1_bq,".")</f>
        <v>4.0859862129999472E-4</v>
      </c>
      <c r="G10" s="31">
        <f t="shared" ref="G10:G12" si="19">IFERROR(D10/_1_bq,".")</f>
        <v>15035.933710515148</v>
      </c>
      <c r="H10" s="46">
        <f t="shared" ref="H10:H12" si="20">IFERROR(E10/_1_bq,".")</f>
        <v>4.0859861019640575E-4</v>
      </c>
      <c r="I10" s="45">
        <f>IFERROR(C10*Isospec!C8*Isospec!F8*SSLcm_m,".")</f>
        <v>2.4617299354870552E-15</v>
      </c>
      <c r="J10" s="31">
        <f>IFERROR(D10*Isospec!C8*Isospec!F8*SSLcm_m,".")</f>
        <v>9.0588676010235421E-8</v>
      </c>
      <c r="K10" s="46">
        <f>IFERROR(E10*Isospec!C8*Isospec!F8*SSLcm_m,".")</f>
        <v>2.4617298685900179E-15</v>
      </c>
      <c r="L10" s="63">
        <f t="shared" si="4"/>
        <v>2.4515916611784321</v>
      </c>
    </row>
    <row r="11" spans="1:12">
      <c r="A11" s="49" t="s">
        <v>140</v>
      </c>
      <c r="B11" s="59" t="s">
        <v>9</v>
      </c>
      <c r="C11" s="45" t="str">
        <f>IFERROR((DL)/(Doses!D9*d_updated!F$15*Fin*Fi),".")</f>
        <v>.</v>
      </c>
      <c r="D11" s="31">
        <f>IFERROR((DL)/(Doses!I9*Fin*Fi*Fam*Foff*ETiw*(1/24)*EFiw*(1/365)),".")</f>
        <v>47608.540406933462</v>
      </c>
      <c r="E11" s="31">
        <f t="shared" si="17"/>
        <v>47608.540406933462</v>
      </c>
      <c r="F11" s="45" t="str">
        <f t="shared" si="18"/>
        <v>.</v>
      </c>
      <c r="G11" s="31">
        <f t="shared" si="19"/>
        <v>1761.5159950565399</v>
      </c>
      <c r="H11" s="46">
        <f t="shared" si="20"/>
        <v>1761.5159950565399</v>
      </c>
      <c r="I11" s="45" t="str">
        <f>IFERROR(C11*Isospec!C9*Isospec!F9*SSLcm_m,".")</f>
        <v>.</v>
      </c>
      <c r="J11" s="31">
        <f>IFERROR(D11*Isospec!C9*Isospec!F9*SSLcm_m,".")</f>
        <v>1.4862354917441693E-19</v>
      </c>
      <c r="K11" s="46">
        <f>IFERROR(E11*Isospec!C9*Isospec!F9*SSLcm_m,".")</f>
        <v>1.4862354917441693E-19</v>
      </c>
      <c r="L11" s="63">
        <f t="shared" si="4"/>
        <v>10569095.970339229</v>
      </c>
    </row>
    <row r="12" spans="1:12">
      <c r="A12" s="49" t="s">
        <v>141</v>
      </c>
      <c r="B12" s="59" t="s">
        <v>9</v>
      </c>
      <c r="C12" s="45" t="str">
        <f>IFERROR((DL)/(Doses!D10*d_updated!F$15*Fin*Fi),".")</f>
        <v>.</v>
      </c>
      <c r="D12" s="31">
        <f>IFERROR((DL)/(Doses!I10*Fin*Fi*Fam*Foff*ETiw*(1/24)*EFiw*(1/365)),".")</f>
        <v>563427387.97378397</v>
      </c>
      <c r="E12" s="31">
        <f t="shared" si="17"/>
        <v>563427387.97378397</v>
      </c>
      <c r="F12" s="45" t="str">
        <f t="shared" si="18"/>
        <v>.</v>
      </c>
      <c r="G12" s="31">
        <f t="shared" si="19"/>
        <v>20846813.355030026</v>
      </c>
      <c r="H12" s="46">
        <f t="shared" si="20"/>
        <v>20846813.355030026</v>
      </c>
      <c r="I12" s="45" t="str">
        <f>IFERROR(C12*Isospec!C10*Isospec!F10*SSLcm_m,".")</f>
        <v>.</v>
      </c>
      <c r="J12" s="31">
        <f>IFERROR(D12*Isospec!C10*Isospec!F10*SSLcm_m,".")</f>
        <v>2.0284243542989206E-9</v>
      </c>
      <c r="K12" s="46">
        <f>IFERROR(E12*Isospec!C10*Isospec!F10*SSLcm_m,".")</f>
        <v>2.0284243542989206E-9</v>
      </c>
      <c r="L12" s="63">
        <f t="shared" si="4"/>
        <v>125080880130.18005</v>
      </c>
    </row>
    <row r="13" spans="1:12">
      <c r="A13" s="47" t="s">
        <v>107</v>
      </c>
      <c r="B13" s="59" t="s">
        <v>132</v>
      </c>
      <c r="C13" s="45">
        <f>IFERROR((DL)/(Doses!D11*d_updated!F$15*Fin*Fi),".")</f>
        <v>4.7722425846814007E-2</v>
      </c>
      <c r="D13" s="31">
        <f>IFERROR((DL)/(Doses!I11*Fin*Fi*Fam*Foff*ETiw*(1/24)*EFiw*(1/365)),".")</f>
        <v>560.89702545294369</v>
      </c>
      <c r="E13" s="31">
        <f t="shared" ref="E13" si="21">IFERROR(IF(AND(ISNUMBER(C13),ISNUMBER(D13)),(1/((1/C13)+(1/D13))),IF(AND(ISNUMBER(C13),NOT(ISNUMBER(D13))),(1/(1/C13)),IF(AND(NOT(ISNUMBER(C13)),ISNUMBER(D13)),(1/(1/D13)),"."))),".")</f>
        <v>4.7718365857060442E-2</v>
      </c>
      <c r="F13" s="45">
        <f t="shared" ref="F13" si="22">IFERROR(C13/_1_bq,".")</f>
        <v>1.7657297563321199E-3</v>
      </c>
      <c r="G13" s="31">
        <f t="shared" ref="G13" si="23">IFERROR(D13/_1_bq,".")</f>
        <v>20.753189941758936</v>
      </c>
      <c r="H13" s="46">
        <f t="shared" ref="H13" si="24">IFERROR(E13/_1_bq,".")</f>
        <v>1.7655795367112381E-3</v>
      </c>
      <c r="I13" s="45">
        <f>IFERROR(C13*Isospec!C11*Isospec!F11*SSLcm_m,".")</f>
        <v>4.8318001721382245E-11</v>
      </c>
      <c r="J13" s="31">
        <f>IFERROR(D13*Isospec!C11*Isospec!F11*SSLcm_m,".")</f>
        <v>5.6789702033059652E-7</v>
      </c>
      <c r="K13" s="46">
        <f>IFERROR(E13*Isospec!C11*Isospec!F11*SSLcm_m,".")</f>
        <v>4.8313891062956558E-11</v>
      </c>
      <c r="L13" s="63">
        <f t="shared" si="4"/>
        <v>10.593477220267419</v>
      </c>
    </row>
    <row r="14" spans="1:12">
      <c r="A14" s="49" t="s">
        <v>142</v>
      </c>
      <c r="B14" s="59" t="s">
        <v>9</v>
      </c>
      <c r="C14" s="45" t="str">
        <f>IFERROR((DL)/(Doses!D12*d_updated!F$15*Fin*Fi),".")</f>
        <v>.</v>
      </c>
      <c r="D14" s="31">
        <f>IFERROR((DL)/(Doses!I12*Fin*Fi*Fam*Foff*ETiw*(1/24)*EFiw*(1/365)),".")</f>
        <v>5175.1272514166612</v>
      </c>
      <c r="E14" s="31">
        <f t="shared" ref="E14:E15" si="25">IFERROR(IF(AND(ISNUMBER(C14),ISNUMBER(D14)),(1/((1/C14)+(1/D14))),IF(AND(ISNUMBER(C14),NOT(ISNUMBER(D14))),(1/(1/C14)),IF(AND(NOT(ISNUMBER(C14)),ISNUMBER(D14)),(1/(1/D14)),"."))),".")</f>
        <v>5175.1272514166612</v>
      </c>
      <c r="F14" s="45" t="str">
        <f t="shared" ref="F14:F15" si="26">IFERROR(C14/_1_bq,".")</f>
        <v>.</v>
      </c>
      <c r="G14" s="31">
        <f t="shared" ref="G14:G15" si="27">IFERROR(D14/_1_bq,".")</f>
        <v>191.47970830241667</v>
      </c>
      <c r="H14" s="46">
        <f t="shared" ref="H14:H15" si="28">IFERROR(E14/_1_bq,".")</f>
        <v>191.47970830241667</v>
      </c>
      <c r="I14" s="45" t="str">
        <f>IFERROR(C14*Isospec!C12*Isospec!F12*SSLcm_m,".")</f>
        <v>.</v>
      </c>
      <c r="J14" s="31">
        <f>IFERROR(D14*Isospec!C12*Isospec!F12*SSLcm_m,".")</f>
        <v>3.5058795852126301E-18</v>
      </c>
      <c r="K14" s="46">
        <f>IFERROR(E14*Isospec!C12*Isospec!F12*SSLcm_m,".")</f>
        <v>3.5058795852126301E-18</v>
      </c>
      <c r="L14" s="63">
        <f t="shared" si="4"/>
        <v>1148878.2498144989</v>
      </c>
    </row>
    <row r="15" spans="1:12">
      <c r="A15" s="47" t="s">
        <v>143</v>
      </c>
      <c r="B15" s="59" t="s">
        <v>132</v>
      </c>
      <c r="C15" s="45" t="str">
        <f>IFERROR((DL)/(Doses!D13*d_updated!F$15*Fin*Fi),".")</f>
        <v>.</v>
      </c>
      <c r="D15" s="31">
        <f>IFERROR((DL)/(Doses!I13*Fin*Fi*Fam*Foff*ETiw*(1/24)*EFiw*(1/365)),".")</f>
        <v>10072.021854907698</v>
      </c>
      <c r="E15" s="31">
        <f t="shared" si="25"/>
        <v>10072.021854907698</v>
      </c>
      <c r="F15" s="45" t="str">
        <f t="shared" si="26"/>
        <v>.</v>
      </c>
      <c r="G15" s="31">
        <f t="shared" si="27"/>
        <v>372.66480863158523</v>
      </c>
      <c r="H15" s="46">
        <f t="shared" si="28"/>
        <v>372.66480863158523</v>
      </c>
      <c r="I15" s="45" t="str">
        <f>IFERROR(C15*Isospec!C13*Isospec!F13*SSLcm_m,".")</f>
        <v>.</v>
      </c>
      <c r="J15" s="31">
        <f>IFERROR(D15*Isospec!C13*Isospec!F13*SSLcm_m,".")</f>
        <v>6.5583697121885118E-11</v>
      </c>
      <c r="K15" s="46">
        <f>IFERROR(E15*Isospec!C13*Isospec!F13*SSLcm_m,".")</f>
        <v>6.5583697121885118E-11</v>
      </c>
      <c r="L15" s="63">
        <f t="shared" si="4"/>
        <v>2235988.8517895089</v>
      </c>
    </row>
    <row r="16" spans="1:12">
      <c r="A16" s="49" t="s">
        <v>144</v>
      </c>
      <c r="B16" s="59" t="s">
        <v>9</v>
      </c>
      <c r="C16" s="45" t="str">
        <f>IFERROR((DL)/(Doses!D14*d_updated!F$15*Fin*Fi),".")</f>
        <v>.</v>
      </c>
      <c r="D16" s="31">
        <f>IFERROR((DL)/(Doses!I14*Fin*Fi*Fam*Foff*ETiw*(1/24)*EFiw*(1/365)),".")</f>
        <v>61.222093627870315</v>
      </c>
      <c r="E16" s="31">
        <f t="shared" ref="E16:E17" si="29">IFERROR(IF(AND(ISNUMBER(C16),ISNUMBER(D16)),(1/((1/C16)+(1/D16))),IF(AND(ISNUMBER(C16),NOT(ISNUMBER(D16))),(1/(1/C16)),IF(AND(NOT(ISNUMBER(C16)),ISNUMBER(D16)),(1/(1/D16)),"."))),".")</f>
        <v>61.222093627870315</v>
      </c>
      <c r="F16" s="45" t="str">
        <f t="shared" ref="F16:F17" si="30">IFERROR(C16/_1_bq,".")</f>
        <v>.</v>
      </c>
      <c r="G16" s="31">
        <f t="shared" ref="G16:G17" si="31">IFERROR(D16/_1_bq,".")</f>
        <v>2.265217464231204</v>
      </c>
      <c r="H16" s="46">
        <f t="shared" ref="H16:H17" si="32">IFERROR(E16/_1_bq,".")</f>
        <v>2.265217464231204</v>
      </c>
      <c r="I16" s="45" t="str">
        <f>IFERROR(C16*Isospec!C14*Isospec!F14*SSLcm_m,".")</f>
        <v>.</v>
      </c>
      <c r="J16" s="31">
        <f>IFERROR(D16*Isospec!C14*Isospec!F14*SSLcm_m,".")</f>
        <v>2.8218073656608369E-16</v>
      </c>
      <c r="K16" s="46">
        <f>IFERROR(E16*Isospec!C14*Isospec!F14*SSLcm_m,".")</f>
        <v>2.8218073656608369E-16</v>
      </c>
      <c r="L16" s="63">
        <f t="shared" si="4"/>
        <v>13591.304785387212</v>
      </c>
    </row>
    <row r="17" spans="1:12" ht="15.75" thickBot="1">
      <c r="A17" s="49" t="s">
        <v>145</v>
      </c>
      <c r="B17" s="59" t="s">
        <v>9</v>
      </c>
      <c r="C17" s="45" t="str">
        <f>IFERROR((DL)/(Doses!D15*d_updated!F$15*Fin*Fi),".")</f>
        <v>.</v>
      </c>
      <c r="D17" s="31">
        <f>IFERROR((DL)/(Doses!I15*Fin*Fi*Fam*Foff*ETiw*(1/24)*EFiw*(1/365)),".")</f>
        <v>1.4192394431915392</v>
      </c>
      <c r="E17" s="31">
        <f t="shared" si="29"/>
        <v>1.4192394431915392</v>
      </c>
      <c r="F17" s="45" t="str">
        <f t="shared" si="30"/>
        <v>.</v>
      </c>
      <c r="G17" s="31">
        <f t="shared" si="31"/>
        <v>5.2511859398087002E-2</v>
      </c>
      <c r="H17" s="46">
        <f t="shared" si="32"/>
        <v>5.2511859398087002E-2</v>
      </c>
      <c r="I17" s="45" t="str">
        <f>IFERROR(C17*Isospec!C15*Isospec!F15*SSLcm_m,".")</f>
        <v>.</v>
      </c>
      <c r="J17" s="31">
        <f>IFERROR(D17*Isospec!C15*Isospec!F15*SSLcm_m,".")</f>
        <v>2.0640537107602997E-18</v>
      </c>
      <c r="K17" s="46">
        <f>IFERROR(E17*Isospec!C15*Isospec!F15*SSLcm_m,".")</f>
        <v>2.0640537107602997E-18</v>
      </c>
      <c r="L17" s="63">
        <f t="shared" si="4"/>
        <v>315.07115638852167</v>
      </c>
    </row>
    <row r="18" spans="1:12" ht="15.75" thickBot="1">
      <c r="A18" s="79" t="s">
        <v>107</v>
      </c>
      <c r="B18" s="111" t="s">
        <v>9</v>
      </c>
      <c r="C18" s="112">
        <f t="shared" ref="C18:H18" si="33">IFERROR(1/SUM(C19:C32),0)</f>
        <v>6.1083002517669203E-3</v>
      </c>
      <c r="D18" s="113">
        <f t="shared" si="33"/>
        <v>2.1937806941811586</v>
      </c>
      <c r="E18" s="114">
        <f t="shared" si="33"/>
        <v>6.091339699638992E-3</v>
      </c>
      <c r="F18" s="112">
        <f t="shared" si="33"/>
        <v>2.260071093153763E-4</v>
      </c>
      <c r="G18" s="113">
        <f t="shared" si="33"/>
        <v>8.1169885684702944E-2</v>
      </c>
      <c r="H18" s="114">
        <f t="shared" si="33"/>
        <v>2.253795688866429E-4</v>
      </c>
      <c r="I18" s="82">
        <f>IFERROR(C18*Isospec!$C$11*Isospec!$F$11*SSLcm_m,".")</f>
        <v>6.1845318389089713E-12</v>
      </c>
      <c r="J18" s="82">
        <f>IFERROR(D18*Isospec!$C$11*Isospec!$F$11*SSLcm_m,".")</f>
        <v>2.2211590772445396E-9</v>
      </c>
      <c r="K18" s="91">
        <f>IFERROR(E18*Isospec!$C$11*Isospec!$F$11*SSLcm_m,".")</f>
        <v>6.1673596190904875E-12</v>
      </c>
      <c r="L18" s="83">
        <f>IF(E18&lt;&gt;".",E18*2.22*100,".")</f>
        <v>1.3522774133198563</v>
      </c>
    </row>
    <row r="19" spans="1:12">
      <c r="A19" s="69" t="s">
        <v>108</v>
      </c>
      <c r="B19" s="109">
        <v>1</v>
      </c>
      <c r="C19" s="101">
        <f>IFERROR($B19/C13,0)</f>
        <v>20.954508960000005</v>
      </c>
      <c r="D19" s="102">
        <f>IFERROR($B19/D13,0)</f>
        <v>1.782858447488584E-3</v>
      </c>
      <c r="E19" s="103">
        <f t="shared" ref="E19:E32" si="34">IFERROR(SUM(C19:D19),0)</f>
        <v>20.956291818447493</v>
      </c>
      <c r="F19" s="101">
        <f>IFERROR($B19/F13,0)</f>
        <v>566.33807999999965</v>
      </c>
      <c r="G19" s="102">
        <f>IFERROR($B19/G13,0)</f>
        <v>4.8185363445637362E-2</v>
      </c>
      <c r="H19" s="103">
        <f t="shared" ref="H19:H32" si="35">IFERROR(SUM(F19:G19),0)</f>
        <v>566.38626536344532</v>
      </c>
      <c r="I19" s="72">
        <f>IFERROR(C19*Isospec!$C$11*Isospec!$F$11*SSLcm_m,".")</f>
        <v>2.1216021231820807E-8</v>
      </c>
      <c r="J19" s="72">
        <f>IFERROR(D19*Isospec!$C$11*Isospec!$F$11*SSLcm_m,".")</f>
        <v>1.8051085209132416E-12</v>
      </c>
      <c r="K19" s="95">
        <f>IFERROR(E19*Isospec!$C$11*Isospec!$F$11*SSLcm_m,".")</f>
        <v>2.1217826340341722E-8</v>
      </c>
      <c r="L19" s="73">
        <f t="shared" ref="L19:L32" si="36">IF(E19&lt;&gt;".",E19*2.22*100,".")</f>
        <v>4652.2967836953439</v>
      </c>
    </row>
    <row r="20" spans="1:12">
      <c r="A20" s="69" t="s">
        <v>109</v>
      </c>
      <c r="B20" s="109">
        <v>1</v>
      </c>
      <c r="C20" s="101">
        <f>IFERROR($B20/C15,0)</f>
        <v>0</v>
      </c>
      <c r="D20" s="102">
        <f>IFERROR($B20/D15,0)</f>
        <v>9.9284931506849296E-5</v>
      </c>
      <c r="E20" s="103">
        <f t="shared" si="34"/>
        <v>9.9284931506849296E-5</v>
      </c>
      <c r="F20" s="101">
        <f>IFERROR($B20/F15,0)</f>
        <v>0</v>
      </c>
      <c r="G20" s="102">
        <f>IFERROR($B20/G15,0)</f>
        <v>2.6833765272121402E-3</v>
      </c>
      <c r="H20" s="103">
        <f t="shared" si="35"/>
        <v>2.6833765272121402E-3</v>
      </c>
      <c r="I20" s="72">
        <f>IFERROR(C20*Isospec!$C$13*Isospec!$F$13*SSLcm_m,".")</f>
        <v>0</v>
      </c>
      <c r="J20" s="72">
        <f>IFERROR(D20*Isospec!$C$13*Isospec!$F$13*SSLcm_m,".")</f>
        <v>6.4649113857308901E-19</v>
      </c>
      <c r="K20" s="95">
        <f>IFERROR(E20*Isospec!$C$13*Isospec!$F$13*SSLcm_m,".")</f>
        <v>6.4649113857308901E-19</v>
      </c>
      <c r="L20" s="73">
        <f t="shared" si="36"/>
        <v>2.2041254794520546E-2</v>
      </c>
    </row>
    <row r="21" spans="1:12">
      <c r="A21" s="69" t="s">
        <v>110</v>
      </c>
      <c r="B21" s="109">
        <v>1</v>
      </c>
      <c r="C21" s="101">
        <f>IFERROR($B21/C12,0)</f>
        <v>0</v>
      </c>
      <c r="D21" s="102">
        <f>IFERROR($B21/D12,0)</f>
        <v>1.7748515981735157E-9</v>
      </c>
      <c r="E21" s="103">
        <f t="shared" si="34"/>
        <v>1.7748515981735157E-9</v>
      </c>
      <c r="F21" s="101">
        <f>IFERROR($B21/F12,0)</f>
        <v>0</v>
      </c>
      <c r="G21" s="102">
        <f>IFERROR($B21/G12,0)</f>
        <v>4.7968962112797682E-8</v>
      </c>
      <c r="H21" s="103">
        <f t="shared" si="35"/>
        <v>4.7968962112797682E-8</v>
      </c>
      <c r="I21" s="72" t="str">
        <f>IFERROR(C12*Isospec!$C$10*Isospec!$F$10*SSLcm_m,".")</f>
        <v>.</v>
      </c>
      <c r="J21" s="72">
        <f>IFERROR(D12*Isospec!$C$10*Isospec!$F$10*SSLcm_m,".")</f>
        <v>2.0284243542989206E-9</v>
      </c>
      <c r="K21" s="95">
        <f>IFERROR(E12*Isospec!$C$10*Isospec!$F$10*SSLcm_m,".")</f>
        <v>2.0284243542989206E-9</v>
      </c>
      <c r="L21" s="73">
        <f t="shared" si="36"/>
        <v>3.9401705479452054E-7</v>
      </c>
    </row>
    <row r="22" spans="1:12">
      <c r="A22" s="69" t="s">
        <v>111</v>
      </c>
      <c r="B22" s="109">
        <v>0.99980000000000002</v>
      </c>
      <c r="C22" s="101">
        <f>IFERROR($B22/C9,0)</f>
        <v>1.0400336464610402E-2</v>
      </c>
      <c r="D22" s="102">
        <f>IFERROR($B22/D9,0)</f>
        <v>6.4842508356164383E-2</v>
      </c>
      <c r="E22" s="103">
        <f t="shared" si="34"/>
        <v>7.5242844820774785E-2</v>
      </c>
      <c r="F22" s="101">
        <f>IFERROR($B22/F9,0)</f>
        <v>0.28109017471919978</v>
      </c>
      <c r="G22" s="102">
        <f>IFERROR($B22/G9,0)</f>
        <v>1.7525002258422786</v>
      </c>
      <c r="H22" s="103">
        <f t="shared" si="35"/>
        <v>2.0335904005614784</v>
      </c>
      <c r="I22" s="72">
        <f>IFERROR(C9*Isospec!$C$7*Isospec!$F$7*SSLcm_m,".")</f>
        <v>2.9370881769358703E-15</v>
      </c>
      <c r="J22" s="72">
        <f>IFERROR(D9*Isospec!$C$7*Isospec!$F$7*SSLcm_m,".")</f>
        <v>4.7109074033003908E-16</v>
      </c>
      <c r="K22" s="95">
        <f>IFERROR(E9*Isospec!$C$7*Isospec!$F$7*SSLcm_m,".")</f>
        <v>4.0597488490929813E-16</v>
      </c>
      <c r="L22" s="73">
        <f t="shared" si="36"/>
        <v>16.703911550212002</v>
      </c>
    </row>
    <row r="23" spans="1:12">
      <c r="A23" s="69" t="s">
        <v>112</v>
      </c>
      <c r="B23" s="109">
        <v>2.0000000000000001E-4</v>
      </c>
      <c r="C23" s="101">
        <f>IFERROR($B23/C4,0)</f>
        <v>0</v>
      </c>
      <c r="D23" s="102">
        <f>IFERROR($B23/D4,0)</f>
        <v>6.6723744292237446E-9</v>
      </c>
      <c r="E23" s="103">
        <f t="shared" si="34"/>
        <v>6.6723744292237446E-9</v>
      </c>
      <c r="F23" s="101">
        <f>IFERROR($B23/F4,0)</f>
        <v>0</v>
      </c>
      <c r="G23" s="102">
        <f>IFERROR($B23/G4,0)</f>
        <v>1.8033444403307402E-7</v>
      </c>
      <c r="H23" s="103">
        <f t="shared" si="35"/>
        <v>1.8033444403307402E-7</v>
      </c>
      <c r="I23" s="72" t="str">
        <f>IFERROR(C4*Isospec!$C$2*Isospec!$F$2*SSLcm_m,".")</f>
        <v>.</v>
      </c>
      <c r="J23" s="72">
        <f>IFERROR(D4*Isospec!$C$2*Isospec!$F$2*SSLcm_m,".")</f>
        <v>8.7025948103792457E-16</v>
      </c>
      <c r="K23" s="95">
        <f>IFERROR(E4*Isospec!$C$2*Isospec!$F$2*SSLcm_m,".")</f>
        <v>8.7025948103792457E-16</v>
      </c>
      <c r="L23" s="73">
        <f t="shared" si="36"/>
        <v>1.4812671232876714E-6</v>
      </c>
    </row>
    <row r="24" spans="1:12">
      <c r="A24" s="69" t="s">
        <v>113</v>
      </c>
      <c r="B24" s="109">
        <v>0.99999979999999999</v>
      </c>
      <c r="C24" s="101">
        <f>IFERROR($B24/C6,0)</f>
        <v>8.3818019076392844E-3</v>
      </c>
      <c r="D24" s="102">
        <f>IFERROR($B24/D6,0)</f>
        <v>0.37899079178173511</v>
      </c>
      <c r="E24" s="103">
        <f t="shared" si="34"/>
        <v>0.38737259368937438</v>
      </c>
      <c r="F24" s="101">
        <f>IFERROR($B24/F6,0)</f>
        <v>0.22653518669295339</v>
      </c>
      <c r="G24" s="102">
        <f>IFERROR($B24/G6,0)</f>
        <v>10.242994372479318</v>
      </c>
      <c r="H24" s="103">
        <f t="shared" si="35"/>
        <v>10.469529559172271</v>
      </c>
      <c r="I24" s="72">
        <f>IFERROR(C6*Isospec!$C$4*Isospec!$F$4*SSLcm_m,".")</f>
        <v>2.7066496555911238E-15</v>
      </c>
      <c r="J24" s="72">
        <f>IFERROR(D6*Isospec!$C$4*Isospec!$F$4*SSLcm_m,".")</f>
        <v>5.9860560569002818E-17</v>
      </c>
      <c r="K24" s="95">
        <f>IFERROR(E6*Isospec!$C$4*Isospec!$F$4*SSLcm_m,".")</f>
        <v>5.8565323453772216E-17</v>
      </c>
      <c r="L24" s="73">
        <f t="shared" si="36"/>
        <v>85.996715799041127</v>
      </c>
    </row>
    <row r="25" spans="1:12">
      <c r="A25" s="69" t="s">
        <v>114</v>
      </c>
      <c r="B25" s="109">
        <v>1.9999999999999999E-7</v>
      </c>
      <c r="C25" s="101">
        <f>IFERROR($B25/C14,0)</f>
        <v>0</v>
      </c>
      <c r="D25" s="102">
        <f>IFERROR($B25/D14,0)</f>
        <v>3.8646392694063925E-11</v>
      </c>
      <c r="E25" s="103">
        <f t="shared" si="34"/>
        <v>3.8646392694063925E-11</v>
      </c>
      <c r="F25" s="101">
        <f>IFERROR($B25/F14,0)</f>
        <v>0</v>
      </c>
      <c r="G25" s="102">
        <f>IFERROR($B25/G14,0)</f>
        <v>1.0444970998395646E-9</v>
      </c>
      <c r="H25" s="103">
        <f t="shared" si="35"/>
        <v>1.0444970998395646E-9</v>
      </c>
      <c r="I25" s="72" t="str">
        <f>IFERROR(C14*Isospec!$C$12*Isospec!$F$12*SSLcm_m,".")</f>
        <v>.</v>
      </c>
      <c r="J25" s="72">
        <f>IFERROR(D14*Isospec!$C$12*Isospec!$F$12*SSLcm_m,".")</f>
        <v>3.5058795852126301E-18</v>
      </c>
      <c r="K25" s="95">
        <f>IFERROR(E14*Isospec!$C$12*Isospec!$F$12*SSLcm_m,".")</f>
        <v>3.5058795852126301E-18</v>
      </c>
      <c r="L25" s="73">
        <f t="shared" si="36"/>
        <v>8.5794991780821926E-9</v>
      </c>
    </row>
    <row r="26" spans="1:12">
      <c r="A26" s="69" t="s">
        <v>115</v>
      </c>
      <c r="B26" s="109">
        <v>0.99979000004200003</v>
      </c>
      <c r="C26" s="101">
        <f>IFERROR($B26/C11,0)</f>
        <v>0</v>
      </c>
      <c r="D26" s="102">
        <f>IFERROR($B26/D11,0)</f>
        <v>2.1000223730790867E-5</v>
      </c>
      <c r="E26" s="103">
        <f t="shared" si="34"/>
        <v>2.1000223730790867E-5</v>
      </c>
      <c r="F26" s="101">
        <f>IFERROR($B26/F11,0)</f>
        <v>0</v>
      </c>
      <c r="G26" s="102">
        <f>IFERROR($B26/G11,0)</f>
        <v>5.6757361434569859E-4</v>
      </c>
      <c r="H26" s="103">
        <f t="shared" si="35"/>
        <v>5.6757361434569859E-4</v>
      </c>
      <c r="I26" s="72" t="str">
        <f>IFERROR(C11*Isospec!$C$9*Isospec!$F$9*SSLcm_m,".")</f>
        <v>.</v>
      </c>
      <c r="J26" s="72">
        <f>IFERROR(D11*Isospec!$C$9*Isospec!$F$9*SSLcm_m,".")</f>
        <v>1.4862354917441693E-19</v>
      </c>
      <c r="K26" s="95">
        <f>IFERROR(E11*Isospec!$C$9*Isospec!$F$9*SSLcm_m,".")</f>
        <v>1.4862354917441693E-19</v>
      </c>
      <c r="L26" s="73">
        <f t="shared" si="36"/>
        <v>4.6620496682355734E-3</v>
      </c>
    </row>
    <row r="27" spans="1:12">
      <c r="A27" s="69" t="s">
        <v>116</v>
      </c>
      <c r="B27" s="109">
        <v>2.0999995799999999E-4</v>
      </c>
      <c r="C27" s="101">
        <f>IFERROR($B27/C17,0)</f>
        <v>0</v>
      </c>
      <c r="D27" s="102">
        <f>IFERROR($B27/D17,0)</f>
        <v>1.4796654574915065E-4</v>
      </c>
      <c r="E27" s="103">
        <f t="shared" si="34"/>
        <v>1.4796654574915065E-4</v>
      </c>
      <c r="F27" s="101">
        <f>IFERROR($B27/F17,0)</f>
        <v>0</v>
      </c>
      <c r="G27" s="102">
        <f>IFERROR($B27/G17,0)</f>
        <v>3.9990958310581219E-3</v>
      </c>
      <c r="H27" s="103">
        <f t="shared" si="35"/>
        <v>3.9990958310581219E-3</v>
      </c>
      <c r="I27" s="72" t="str">
        <f>IFERROR(C17*Isospec!$C$15*Isospec!$F$15*SSLcm_m,".")</f>
        <v>.</v>
      </c>
      <c r="J27" s="72">
        <f>IFERROR(D17*Isospec!$C$15*Isospec!$F$15*SSLcm_m,".")</f>
        <v>2.0640537107602997E-18</v>
      </c>
      <c r="K27" s="95">
        <f>IFERROR(E17*Isospec!$C$15*Isospec!$F$15*SSLcm_m,".")</f>
        <v>2.0640537107602997E-18</v>
      </c>
      <c r="L27" s="73">
        <f t="shared" si="36"/>
        <v>3.2848573156311442E-2</v>
      </c>
    </row>
    <row r="28" spans="1:12">
      <c r="A28" s="69" t="s">
        <v>117</v>
      </c>
      <c r="B28" s="109">
        <v>1</v>
      </c>
      <c r="C28" s="101">
        <f>IFERROR($B28/C8,0)</f>
        <v>52.086922272000024</v>
      </c>
      <c r="D28" s="102">
        <f>IFERROR($B28/D8,0)</f>
        <v>5.7916210045662103E-4</v>
      </c>
      <c r="E28" s="103">
        <f t="shared" si="34"/>
        <v>52.087501434100481</v>
      </c>
      <c r="F28" s="101">
        <f>IFERROR($B28/F8,0)</f>
        <v>1407.7546559999989</v>
      </c>
      <c r="G28" s="102">
        <f>IFERROR($B28/G8,0)</f>
        <v>1.5653029742070824E-2</v>
      </c>
      <c r="H28" s="103">
        <f t="shared" si="35"/>
        <v>1407.7703090297409</v>
      </c>
      <c r="I28" s="72">
        <f>IFERROR(C8*Isospec!$C$6*Isospec!$F$6*SSLcm_m,".")</f>
        <v>2.5061185093320684E-13</v>
      </c>
      <c r="J28" s="72">
        <f>IFERROR(D8*Isospec!$C$6*Isospec!$F$6*SSLcm_m,".")</f>
        <v>2.2538767626038242E-8</v>
      </c>
      <c r="K28" s="95">
        <f>IFERROR(E8*Isospec!$C$6*Isospec!$F$6*SSLcm_m,".")</f>
        <v>2.5060906437439732E-13</v>
      </c>
      <c r="L28" s="73">
        <f t="shared" si="36"/>
        <v>11563.425318370308</v>
      </c>
    </row>
    <row r="29" spans="1:12">
      <c r="A29" s="69" t="s">
        <v>118</v>
      </c>
      <c r="B29" s="109">
        <v>1</v>
      </c>
      <c r="C29" s="101">
        <f>IFERROR($B29/C5,0)</f>
        <v>9.803716692000003E-2</v>
      </c>
      <c r="D29" s="102">
        <f>IFERROR($B29/D5,0)</f>
        <v>9.3680136986301378E-3</v>
      </c>
      <c r="E29" s="103">
        <f t="shared" si="34"/>
        <v>0.10740518061863016</v>
      </c>
      <c r="F29" s="101">
        <f>IFERROR($B29/F5,0)</f>
        <v>2.649653159999998</v>
      </c>
      <c r="G29" s="102">
        <f>IFERROR($B29/G5,0)</f>
        <v>0.25318955942243593</v>
      </c>
      <c r="H29" s="103">
        <f t="shared" si="35"/>
        <v>2.9028427194224338</v>
      </c>
      <c r="I29" s="72">
        <f>IFERROR(C5*Isospec!$C$3*Isospec!$F$3*SSLcm_m,".")</f>
        <v>8.23742386690073E-14</v>
      </c>
      <c r="J29" s="72">
        <f>IFERROR(D5*Isospec!$C$3*Isospec!$F$3*SSLcm_m,".")</f>
        <v>8.6205435283279798E-13</v>
      </c>
      <c r="K29" s="95">
        <f>IFERROR(E5*Isospec!$C$3*Isospec!$F$3*SSLcm_m,".")</f>
        <v>7.5189454920022703E-14</v>
      </c>
      <c r="L29" s="73">
        <f t="shared" si="36"/>
        <v>23.843950097335899</v>
      </c>
    </row>
    <row r="30" spans="1:12">
      <c r="A30" s="69" t="s">
        <v>119</v>
      </c>
      <c r="B30" s="109">
        <v>1.9000000000000001E-8</v>
      </c>
      <c r="C30" s="101">
        <f>IFERROR($B30/C7,0)</f>
        <v>0</v>
      </c>
      <c r="D30" s="102">
        <f>IFERROR($B30/D7,0)</f>
        <v>7.5557968036529693E-10</v>
      </c>
      <c r="E30" s="103">
        <f t="shared" si="34"/>
        <v>7.5557968036529693E-10</v>
      </c>
      <c r="F30" s="101">
        <f>IFERROR($B30/F7,0)</f>
        <v>0</v>
      </c>
      <c r="G30" s="102">
        <f>IFERROR($B30/G7,0)</f>
        <v>2.04210724423053E-8</v>
      </c>
      <c r="H30" s="103">
        <f t="shared" si="35"/>
        <v>2.04210724423053E-8</v>
      </c>
      <c r="I30" s="72" t="str">
        <f>IFERROR(C7*Isospec!$C$5*Isospec!$F$5*SSLcm_m,".")</f>
        <v>.</v>
      </c>
      <c r="J30" s="72">
        <f>IFERROR(D7*Isospec!$C$5*Isospec!$F$5*SSLcm_m,".")</f>
        <v>2.2490589291216251E-16</v>
      </c>
      <c r="K30" s="95">
        <f>IFERROR(E7*Isospec!$C$5*Isospec!$F$5*SSLcm_m,".")</f>
        <v>2.2490589291216251E-16</v>
      </c>
      <c r="L30" s="73">
        <f t="shared" si="36"/>
        <v>1.6773868904109595E-7</v>
      </c>
    </row>
    <row r="31" spans="1:12">
      <c r="A31" s="69" t="s">
        <v>120</v>
      </c>
      <c r="B31" s="109">
        <v>1</v>
      </c>
      <c r="C31" s="101">
        <f>IFERROR($B31/C10,0)</f>
        <v>90.553413720000023</v>
      </c>
      <c r="D31" s="102">
        <f>IFERROR($B31/D10,0)</f>
        <v>2.4607716894977169E-6</v>
      </c>
      <c r="E31" s="103">
        <f t="shared" si="34"/>
        <v>90.553416180771706</v>
      </c>
      <c r="F31" s="101">
        <f>IFERROR($B31/F10,0)</f>
        <v>2447.3895599999983</v>
      </c>
      <c r="G31" s="102">
        <f>IFERROR($B31/G10,0)</f>
        <v>6.6507342959397689E-5</v>
      </c>
      <c r="H31" s="103">
        <f t="shared" si="35"/>
        <v>2447.3896265073413</v>
      </c>
      <c r="I31" s="72">
        <f>IFERROR(C10*Isospec!$C$8*Isospec!$F$8*SSLcm_m,".")</f>
        <v>2.4617299354870552E-15</v>
      </c>
      <c r="J31" s="72">
        <f>IFERROR(D10*Isospec!$C$8*Isospec!$F$8*SSLcm_m,".")</f>
        <v>9.0588676010235421E-8</v>
      </c>
      <c r="K31" s="95">
        <f>IFERROR(E10*Isospec!$C$8*Isospec!$F$8*SSLcm_m,".")</f>
        <v>2.4617298685900179E-15</v>
      </c>
      <c r="L31" s="73">
        <f t="shared" si="36"/>
        <v>20102.858392131322</v>
      </c>
    </row>
    <row r="32" spans="1:12" ht="15.75" thickBot="1">
      <c r="A32" s="74" t="s">
        <v>121</v>
      </c>
      <c r="B32" s="110">
        <v>1.339E-6</v>
      </c>
      <c r="C32" s="104">
        <f>IFERROR($B32/C16,0)</f>
        <v>0</v>
      </c>
      <c r="D32" s="105">
        <f>IFERROR($B32/D16,0)</f>
        <v>2.1871189315068491E-8</v>
      </c>
      <c r="E32" s="106">
        <f t="shared" si="34"/>
        <v>2.1871189315068491E-8</v>
      </c>
      <c r="F32" s="104">
        <f>IFERROR($B32/F16,0)</f>
        <v>0</v>
      </c>
      <c r="G32" s="105">
        <f>IFERROR($B32/G16,0)</f>
        <v>5.9111322473158029E-7</v>
      </c>
      <c r="H32" s="106">
        <f t="shared" si="35"/>
        <v>5.9111322473158029E-7</v>
      </c>
      <c r="I32" s="77" t="str">
        <f>IFERROR(C16*Isospec!$C$14*Isospec!$F$14*SSLcm_m,".")</f>
        <v>.</v>
      </c>
      <c r="J32" s="77">
        <f>IFERROR(D16*Isospec!$C$14*Isospec!$F$14*SSLcm_m,".")</f>
        <v>2.8218073656608369E-16</v>
      </c>
      <c r="K32" s="97">
        <f>IFERROR(E16*Isospec!$C$14*Isospec!$F$14*SSLcm_m,".")</f>
        <v>2.8218073656608369E-16</v>
      </c>
      <c r="L32" s="78">
        <f t="shared" si="36"/>
        <v>4.8554040279452054E-6</v>
      </c>
    </row>
  </sheetData>
  <mergeCells count="3">
    <mergeCell ref="C1:E1"/>
    <mergeCell ref="F1:H1"/>
    <mergeCell ref="I1:K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6B2DCDDF9A8B4F835BB34FF09AE7D8" ma:contentTypeVersion="13" ma:contentTypeDescription="Create a new document." ma:contentTypeScope="" ma:versionID="80323a17e5051b4b221ba1ad6d2bce1b">
  <xsd:schema xmlns:xsd="http://www.w3.org/2001/XMLSchema" xmlns:xs="http://www.w3.org/2001/XMLSchema" xmlns:p="http://schemas.microsoft.com/office/2006/metadata/properties" xmlns:ns1="http://schemas.microsoft.com/sharepoint/v3" xmlns:ns3="2ad7c4d5-d52b-4dd4-9949-5aa5be7183ba" xmlns:ns4="df40ffa5-5c70-4194-8066-4a475ad992e8" targetNamespace="http://schemas.microsoft.com/office/2006/metadata/properties" ma:root="true" ma:fieldsID="456fbccd390c484a9f15e9154d7a4713" ns1:_="" ns3:_="" ns4:_="">
    <xsd:import namespace="http://schemas.microsoft.com/sharepoint/v3"/>
    <xsd:import namespace="2ad7c4d5-d52b-4dd4-9949-5aa5be7183ba"/>
    <xsd:import namespace="df40ffa5-5c70-4194-8066-4a475ad992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1:_ip_UnifiedCompliancePolicyProperties" minOccurs="0"/>
                <xsd:element ref="ns1:_ip_UnifiedCompliancePolicyUIAc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d7c4d5-d52b-4dd4-9949-5aa5be7183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40ffa5-5c70-4194-8066-4a475ad992e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E1BC13-E5C3-4DC3-9E5E-9CF8984B2542}">
  <ds:schemaRefs>
    <ds:schemaRef ds:uri="http://schemas.openxmlformats.org/package/2006/metadata/core-properties"/>
    <ds:schemaRef ds:uri="http://purl.org/dc/terms/"/>
    <ds:schemaRef ds:uri="http://www.w3.org/XML/1998/namespace"/>
    <ds:schemaRef ds:uri="http://purl.org/dc/elements/1.1/"/>
    <ds:schemaRef ds:uri="df40ffa5-5c70-4194-8066-4a475ad992e8"/>
    <ds:schemaRef ds:uri="http://schemas.microsoft.com/office/2006/metadata/properties"/>
    <ds:schemaRef ds:uri="http://purl.org/dc/dcmitype/"/>
    <ds:schemaRef ds:uri="http://schemas.microsoft.com/office/2006/documentManagement/types"/>
    <ds:schemaRef ds:uri="http://schemas.microsoft.com/office/infopath/2007/PartnerControls"/>
    <ds:schemaRef ds:uri="2ad7c4d5-d52b-4dd4-9949-5aa5be7183ba"/>
    <ds:schemaRef ds:uri="http://schemas.microsoft.com/sharepoint/v3"/>
  </ds:schemaRefs>
</ds:datastoreItem>
</file>

<file path=customXml/itemProps2.xml><?xml version="1.0" encoding="utf-8"?>
<ds:datastoreItem xmlns:ds="http://schemas.openxmlformats.org/officeDocument/2006/customXml" ds:itemID="{16B39702-49BD-456C-B9CC-3614081C10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d7c4d5-d52b-4dd4-9949-5aa5be7183ba"/>
    <ds:schemaRef ds:uri="df40ffa5-5c70-4194-8066-4a475ad992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5A4F1C-3753-472C-BA36-5EEBB96D39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45</vt:i4>
      </vt:variant>
    </vt:vector>
  </HeadingPairs>
  <TitlesOfParts>
    <vt:vector size="54" baseType="lpstr">
      <vt:lpstr>d_updated</vt:lpstr>
      <vt:lpstr>Summary</vt:lpstr>
      <vt:lpstr>d_current</vt:lpstr>
      <vt:lpstr>Doses</vt:lpstr>
      <vt:lpstr>Isospec</vt:lpstr>
      <vt:lpstr>res_dust_current</vt:lpstr>
      <vt:lpstr>res_dust_updated</vt:lpstr>
      <vt:lpstr>ind_dust_current</vt:lpstr>
      <vt:lpstr>ind_dust_updated</vt:lpstr>
      <vt:lpstr>_1_bq</vt:lpstr>
      <vt:lpstr>AAFres_a</vt:lpstr>
      <vt:lpstr>AAFres_c</vt:lpstr>
      <vt:lpstr>DL</vt:lpstr>
      <vt:lpstr>EDiw</vt:lpstr>
      <vt:lpstr>EFiw</vt:lpstr>
      <vt:lpstr>EFres</vt:lpstr>
      <vt:lpstr>EFres_a</vt:lpstr>
      <vt:lpstr>EFres_c</vt:lpstr>
      <vt:lpstr>ETiw</vt:lpstr>
      <vt:lpstr>ETiw_h</vt:lpstr>
      <vt:lpstr>ETiw_s</vt:lpstr>
      <vt:lpstr>ETres</vt:lpstr>
      <vt:lpstr>ETres_a</vt:lpstr>
      <vt:lpstr>ETres_a_h</vt:lpstr>
      <vt:lpstr>ETres_a_s</vt:lpstr>
      <vt:lpstr>ETres_c</vt:lpstr>
      <vt:lpstr>ETres_c_h</vt:lpstr>
      <vt:lpstr>ETres_c_s</vt:lpstr>
      <vt:lpstr>Fam</vt:lpstr>
      <vt:lpstr>Fi</vt:lpstr>
      <vt:lpstr>Fin</vt:lpstr>
      <vt:lpstr>Foff</vt:lpstr>
      <vt:lpstr>FQiw</vt:lpstr>
      <vt:lpstr>FQres_a</vt:lpstr>
      <vt:lpstr>FQres_c</vt:lpstr>
      <vt:lpstr>FTSSh</vt:lpstr>
      <vt:lpstr>FTSSs</vt:lpstr>
      <vt:lpstr>GSFa</vt:lpstr>
      <vt:lpstr>GSFb</vt:lpstr>
      <vt:lpstr>IFAres_adj</vt:lpstr>
      <vt:lpstr>IFDres_adj</vt:lpstr>
      <vt:lpstr>IRAiw</vt:lpstr>
      <vt:lpstr>IRAres_a</vt:lpstr>
      <vt:lpstr>IRAres_c</vt:lpstr>
      <vt:lpstr>IRDiw</vt:lpstr>
      <vt:lpstr>k</vt:lpstr>
      <vt:lpstr>SAiw</vt:lpstr>
      <vt:lpstr>SAres_a</vt:lpstr>
      <vt:lpstr>SAres_c</vt:lpstr>
      <vt:lpstr>SE</vt:lpstr>
      <vt:lpstr>SSLcm_m</vt:lpstr>
      <vt:lpstr>SSLgram</vt:lpstr>
      <vt:lpstr>tiw</vt:lpstr>
      <vt:lpstr>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Manning, Karessa L.</dc:creator>
  <cp:lastModifiedBy>Manning, Karessa</cp:lastModifiedBy>
  <dcterms:created xsi:type="dcterms:W3CDTF">2019-12-02T20:35:17Z</dcterms:created>
  <dcterms:modified xsi:type="dcterms:W3CDTF">2024-10-07T14:27:40Z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0x0101003C6B2DCDDF9A8B4F835BB34FF09AE7D8</vt:lpwstr>
  </property>
</Properties>
</file>